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opatynskaLM\Desktop\Фінансові плани\Фінплан ПБ 1\"/>
    </mc:Choice>
  </mc:AlternateContent>
  <xr:revisionPtr revIDLastSave="0" documentId="13_ncr:1_{1742A066-41F6-4716-8486-470D421647EC}" xr6:coauthVersionLast="37" xr6:coauthVersionMax="37" xr10:uidLastSave="{00000000-0000-0000-0000-000000000000}"/>
  <bookViews>
    <workbookView xWindow="0" yWindow="0" windowWidth="28800" windowHeight="12225" tabRatio="838" activeTab="5" xr2:uid="{00000000-000D-0000-FFFF-FFFF00000000}"/>
  </bookViews>
  <sheets>
    <sheet name="Звіт про виконання показ фінпла" sheetId="14" r:id="rId1"/>
    <sheet name="Розшифровка 1 до Формування" sheetId="22" r:id="rId2"/>
    <sheet name="Розшифровка 2 до формування" sheetId="26" r:id="rId3"/>
    <sheet name="Рух грошових коштів" sheetId="27" r:id="rId4"/>
    <sheet name="Розшифровка кап" sheetId="24" r:id="rId5"/>
    <sheet name="Розшифровка за джерелами" sheetId="9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</externalReferences>
  <definedNames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>#REF!</definedName>
    <definedName name="Cе511">#REF!</definedName>
    <definedName name="d">'[9]МТР Газ України'!$B$4</definedName>
    <definedName name="dCPIb">[10]попер_роз!#REF!</definedName>
    <definedName name="dPPIb">[10]попер_роз!#REF!</definedName>
    <definedName name="ds">'[11]7  Інші витрати'!#REF!</definedName>
    <definedName name="Fact_Type_ID">#REF!</definedName>
    <definedName name="G">'[12]МТР Газ України'!$B$1</definedName>
    <definedName name="ij1sssss">'[13]7  Інші витрати'!#REF!</definedName>
    <definedName name="LastItem">[14]Лист1!$A$1</definedName>
    <definedName name="Load">'[15]МТР Газ України'!$B$4</definedName>
    <definedName name="Load_ID">'[16]МТР Газ України'!$B$4</definedName>
    <definedName name="Load_ID_10">'[17]7  Інші витрати'!#REF!</definedName>
    <definedName name="Load_ID_11">'[18]МТР Газ України'!$B$4</definedName>
    <definedName name="Load_ID_12">'[18]МТР Газ України'!$B$4</definedName>
    <definedName name="Load_ID_13">'[18]МТР Газ України'!$B$4</definedName>
    <definedName name="Load_ID_14">'[18]МТР Газ України'!$B$4</definedName>
    <definedName name="Load_ID_15">'[18]МТР Газ України'!$B$4</definedName>
    <definedName name="Load_ID_16">'[18]МТР Газ України'!$B$4</definedName>
    <definedName name="Load_ID_17">'[18]МТР Газ України'!$B$4</definedName>
    <definedName name="Load_ID_18">'[19]МТР Газ України'!$B$4</definedName>
    <definedName name="Load_ID_19">'[20]МТР Газ України'!$B$4</definedName>
    <definedName name="Load_ID_20">'[19]МТР Газ України'!$B$4</definedName>
    <definedName name="Load_ID_200">'[15]МТР Газ України'!$B$4</definedName>
    <definedName name="Load_ID_21">'[21]МТР Газ України'!$B$4</definedName>
    <definedName name="Load_ID_23">'[20]МТР Газ України'!$B$4</definedName>
    <definedName name="Load_ID_25">'[21]МТР Газ України'!$B$4</definedName>
    <definedName name="Load_ID_542">'[22]МТР Газ України'!$B$4</definedName>
    <definedName name="Load_ID_6">'[18]МТР Газ України'!$B$4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R">[23]Inform!$E$5</definedName>
    <definedName name="qw">[5]Inform!$E$5</definedName>
    <definedName name="qwert">[5]Inform!$G$2</definedName>
    <definedName name="qwerty">'[4]МТР Газ України'!$B$4</definedName>
    <definedName name="ShowFil">[14]!ShowFil</definedName>
    <definedName name="SU_ID">#REF!</definedName>
    <definedName name="Time_ID">'[16]МТР Газ України'!$B$1</definedName>
    <definedName name="Time_ID_10">'[17]7  Інші витрати'!#REF!</definedName>
    <definedName name="Time_ID_11">'[18]МТР Газ України'!$B$1</definedName>
    <definedName name="Time_ID_12">'[18]МТР Газ України'!$B$1</definedName>
    <definedName name="Time_ID_13">'[18]МТР Газ України'!$B$1</definedName>
    <definedName name="Time_ID_14">'[18]МТР Газ України'!$B$1</definedName>
    <definedName name="Time_ID_15">'[18]МТР Газ України'!$B$1</definedName>
    <definedName name="Time_ID_16">'[18]МТР Газ України'!$B$1</definedName>
    <definedName name="Time_ID_17">'[18]МТР Газ України'!$B$1</definedName>
    <definedName name="Time_ID_18">'[19]МТР Газ України'!$B$1</definedName>
    <definedName name="Time_ID_19">'[20]МТР Газ України'!$B$1</definedName>
    <definedName name="Time_ID_20">'[19]МТР Газ України'!$B$1</definedName>
    <definedName name="Time_ID_21">'[21]МТР Газ України'!$B$1</definedName>
    <definedName name="Time_ID_23">'[20]МТР Газ України'!$B$1</definedName>
    <definedName name="Time_ID_25">'[21]МТР Газ України'!$B$1</definedName>
    <definedName name="Time_ID_6">'[18]МТР Газ України'!$B$1</definedName>
    <definedName name="Time_ID0">'[16]МТР Газ України'!$F$1</definedName>
    <definedName name="Time_ID0_10">'[17]7  Інші витрати'!#REF!</definedName>
    <definedName name="Time_ID0_11">'[18]МТР Газ України'!$F$1</definedName>
    <definedName name="Time_ID0_12">'[18]МТР Газ України'!$F$1</definedName>
    <definedName name="Time_ID0_13">'[18]МТР Газ України'!$F$1</definedName>
    <definedName name="Time_ID0_14">'[18]МТР Газ України'!$F$1</definedName>
    <definedName name="Time_ID0_15">'[18]МТР Газ України'!$F$1</definedName>
    <definedName name="Time_ID0_16">'[18]МТР Газ України'!$F$1</definedName>
    <definedName name="Time_ID0_17">'[18]МТР Газ України'!$F$1</definedName>
    <definedName name="Time_ID0_18">'[19]МТР Газ України'!$F$1</definedName>
    <definedName name="Time_ID0_19">'[20]МТР Газ України'!$F$1</definedName>
    <definedName name="Time_ID0_20">'[19]МТР Газ України'!$F$1</definedName>
    <definedName name="Time_ID0_21">'[21]МТР Газ України'!$F$1</definedName>
    <definedName name="Time_ID0_23">'[20]МТР Газ України'!$F$1</definedName>
    <definedName name="Time_ID0_25">'[21]МТР Газ України'!$F$1</definedName>
    <definedName name="Time_ID0_6">'[18]МТР Газ України'!$F$1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WQER">'[24]МТР Газ України'!$B$4</definedName>
    <definedName name="wr">'[24]МТР Газ України'!$B$4</definedName>
    <definedName name="yyyy">#REF!</definedName>
    <definedName name="zx">'[4]МТР Газ України'!$F$1</definedName>
    <definedName name="zxc">[5]Inform!$E$38</definedName>
    <definedName name="а">'[13]7  Інші витрати'!#REF!</definedName>
    <definedName name="ав">#REF!</definedName>
    <definedName name="аен">'[24]МТР Газ України'!$B$4</definedName>
    <definedName name="_xlnm.Database">'[25]Ener '!$A$1:$G$2645</definedName>
    <definedName name="в">'[26]МТР Газ України'!$F$1</definedName>
    <definedName name="ватт">'[27]БАЗА  '!#REF!</definedName>
    <definedName name="Д">'[15]МТР Газ України'!$B$4</definedName>
    <definedName name="е">#REF!</definedName>
    <definedName name="є">#REF!</definedName>
    <definedName name="_xlnm.Print_Titles" localSheetId="0">'Звіт про виконання показ фінпла'!$4:$6</definedName>
    <definedName name="_xlnm.Print_Titles" localSheetId="1">'Розшифровка 1 до Формування'!$4:$5</definedName>
    <definedName name="_xlnm.Print_Titles" localSheetId="2">'Розшифровка 2 до формування'!$4:$5</definedName>
    <definedName name="_xlnm.Print_Titles" localSheetId="5">'Розшифровка за джерелами'!$4:$6</definedName>
    <definedName name="_xlnm.Print_Titles" localSheetId="4">'Розшифровка кап'!$3:$4</definedName>
    <definedName name="_xlnm.Print_Titles" localSheetId="3">'Рух грошових коштів'!$4:$5</definedName>
    <definedName name="Заголовки_для_печати_МИ">'[28]1993'!$A$1:$IV$3,'[28]1993'!$A$1:$A$65536</definedName>
    <definedName name="і">[29]Inform!$F$2</definedName>
    <definedName name="ів">#REF!</definedName>
    <definedName name="ів___0">#REF!</definedName>
    <definedName name="ів_22">#REF!</definedName>
    <definedName name="ів_26">#REF!</definedName>
    <definedName name="іваіа">'[30]7  Інші витрати'!#REF!</definedName>
    <definedName name="іваф">#REF!</definedName>
    <definedName name="івів">'[12]МТР Газ України'!$B$1</definedName>
    <definedName name="іцу">[23]Inform!$G$2</definedName>
    <definedName name="йуц">#REF!</definedName>
    <definedName name="йцу">#REF!</definedName>
    <definedName name="йцуйй">#REF!</definedName>
    <definedName name="йцукц">'[30]7  Інші витрати'!#REF!</definedName>
    <definedName name="КЕ">#REF!</definedName>
    <definedName name="КЕ___0">#REF!</definedName>
    <definedName name="КЕ_22">#REF!</definedName>
    <definedName name="КЕ_26">#REF!</definedName>
    <definedName name="кен">#REF!</definedName>
    <definedName name="л">#REF!</definedName>
    <definedName name="_xlnm.Print_Area" localSheetId="0">'Звіт про виконання показ фінпла'!$A$1:$H$149</definedName>
    <definedName name="_xlnm.Print_Area" localSheetId="1">'Розшифровка 1 до Формування'!$A$1:$H$148</definedName>
    <definedName name="_xlnm.Print_Area" localSheetId="2">'Розшифровка 2 до формування'!$A$1:$H$308</definedName>
    <definedName name="_xlnm.Print_Area" localSheetId="5">'Розшифровка за джерелами'!$A$1:$P$77</definedName>
    <definedName name="_xlnm.Print_Area" localSheetId="4">'Розшифровка кап'!$A$1:$G$155</definedName>
    <definedName name="п">'[13]7  Інші витрати'!#REF!</definedName>
    <definedName name="пдв">'[15]МТР Газ України'!$B$4</definedName>
    <definedName name="пдв_утг">'[15]МТР Газ України'!$F$1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ппп">[31]Inform!$E$6</definedName>
    <definedName name="р">#REF!</definedName>
    <definedName name="т">[32]Inform!$E$6</definedName>
    <definedName name="тариф">[33]Inform!$G$2</definedName>
    <definedName name="уйцукйцуйу">#REF!</definedName>
    <definedName name="уке">[34]Inform!$G$2</definedName>
    <definedName name="УТГ">'[15]МТР Газ України'!$B$4</definedName>
    <definedName name="фів">'[24]МТР Газ України'!$B$4</definedName>
    <definedName name="фіваіф">'[30]7  Інші витрати'!#REF!</definedName>
    <definedName name="фф">'[26]МТР Газ України'!$F$1</definedName>
    <definedName name="ц">'[13]7  Інші витрати'!#REF!</definedName>
    <definedName name="ччч">'[35]БАЗА  '!#REF!</definedName>
    <definedName name="ш">#REF!</definedName>
  </definedNames>
  <calcPr calcId="179021"/>
</workbook>
</file>

<file path=xl/calcChain.xml><?xml version="1.0" encoding="utf-8"?>
<calcChain xmlns="http://schemas.openxmlformats.org/spreadsheetml/2006/main">
  <c r="E22" i="27" l="1"/>
  <c r="D22" i="27"/>
  <c r="D77" i="14"/>
  <c r="D76" i="14"/>
  <c r="E10" i="27"/>
  <c r="E23" i="27" l="1"/>
  <c r="C91" i="27"/>
  <c r="E91" i="27"/>
  <c r="E27" i="27" l="1"/>
  <c r="F88" i="27"/>
  <c r="F87" i="27"/>
  <c r="F80" i="27"/>
  <c r="F81" i="27"/>
  <c r="F82" i="27"/>
  <c r="F83" i="27"/>
  <c r="F84" i="27"/>
  <c r="F85" i="27"/>
  <c r="F79" i="27"/>
  <c r="F72" i="27"/>
  <c r="F73" i="27"/>
  <c r="F74" i="27"/>
  <c r="F75" i="27"/>
  <c r="F76" i="27"/>
  <c r="F77" i="27"/>
  <c r="F78" i="27"/>
  <c r="F71" i="27"/>
  <c r="F70" i="27"/>
  <c r="F86" i="27"/>
  <c r="E7" i="27"/>
  <c r="F94" i="14" l="1"/>
  <c r="D94" i="14"/>
  <c r="F79" i="14"/>
  <c r="D79" i="14"/>
  <c r="I19" i="14"/>
  <c r="I18" i="14"/>
  <c r="H270" i="26" l="1"/>
  <c r="H269" i="26"/>
  <c r="H268" i="26"/>
  <c r="H267" i="26"/>
  <c r="H266" i="26"/>
  <c r="H265" i="26"/>
  <c r="H264" i="26"/>
  <c r="H263" i="26"/>
  <c r="H258" i="26"/>
  <c r="G9" i="24"/>
  <c r="G8" i="24"/>
  <c r="G7" i="24"/>
  <c r="E10" i="24"/>
  <c r="D10" i="24"/>
  <c r="C10" i="24"/>
  <c r="E83" i="24"/>
  <c r="D83" i="24"/>
  <c r="C83" i="24"/>
  <c r="D91" i="27"/>
  <c r="D27" i="27"/>
  <c r="D7" i="27"/>
  <c r="C7" i="27"/>
  <c r="C149" i="27"/>
  <c r="C147" i="27"/>
  <c r="C27" i="27"/>
  <c r="C15" i="27"/>
  <c r="C10" i="27"/>
  <c r="C22" i="27" l="1"/>
  <c r="C21" i="27" s="1"/>
  <c r="F150" i="27"/>
  <c r="E149" i="27"/>
  <c r="D149" i="27"/>
  <c r="F148" i="27"/>
  <c r="E147" i="27"/>
  <c r="D147" i="27"/>
  <c r="F143" i="27"/>
  <c r="F142" i="27"/>
  <c r="F141" i="27"/>
  <c r="F140" i="27"/>
  <c r="F139" i="27"/>
  <c r="F138" i="27"/>
  <c r="F137" i="27"/>
  <c r="F136" i="27"/>
  <c r="F135" i="27"/>
  <c r="F132" i="27"/>
  <c r="F116" i="27"/>
  <c r="F115" i="27"/>
  <c r="F114" i="27"/>
  <c r="F113" i="27"/>
  <c r="F112" i="27"/>
  <c r="F111" i="27"/>
  <c r="F110" i="27"/>
  <c r="F109" i="27"/>
  <c r="F108" i="27"/>
  <c r="F107" i="27"/>
  <c r="F106" i="27"/>
  <c r="F105" i="27"/>
  <c r="F104" i="27"/>
  <c r="F103" i="27"/>
  <c r="F102" i="27"/>
  <c r="F101" i="27"/>
  <c r="F100" i="27"/>
  <c r="F99" i="27"/>
  <c r="F98" i="27"/>
  <c r="F97" i="27"/>
  <c r="F96" i="27"/>
  <c r="F95" i="27"/>
  <c r="F94" i="27"/>
  <c r="F92" i="27"/>
  <c r="F69" i="27"/>
  <c r="F68" i="27"/>
  <c r="F67" i="27"/>
  <c r="F66" i="27"/>
  <c r="F65" i="27"/>
  <c r="F64" i="27"/>
  <c r="F63" i="27"/>
  <c r="F62" i="27"/>
  <c r="F61" i="27"/>
  <c r="F60" i="27"/>
  <c r="F59" i="27"/>
  <c r="F58" i="27"/>
  <c r="F57" i="27"/>
  <c r="F56" i="27"/>
  <c r="F55" i="27"/>
  <c r="F54" i="27"/>
  <c r="F53" i="27"/>
  <c r="F52" i="27"/>
  <c r="F51" i="27"/>
  <c r="F50" i="27"/>
  <c r="F49" i="27"/>
  <c r="F48" i="27"/>
  <c r="F47" i="27"/>
  <c r="F46" i="27"/>
  <c r="F45" i="27"/>
  <c r="F44" i="27"/>
  <c r="F43" i="27"/>
  <c r="F42" i="27"/>
  <c r="F41" i="27"/>
  <c r="F40" i="27"/>
  <c r="F39" i="27"/>
  <c r="F38" i="27"/>
  <c r="F37" i="27"/>
  <c r="F36" i="27"/>
  <c r="F35" i="27"/>
  <c r="F34" i="27"/>
  <c r="F33" i="27"/>
  <c r="F32" i="27"/>
  <c r="F31" i="27"/>
  <c r="F30" i="27"/>
  <c r="E15" i="27"/>
  <c r="D15" i="27"/>
  <c r="G14" i="27"/>
  <c r="F14" i="27"/>
  <c r="D10" i="27"/>
  <c r="F149" i="27" l="1"/>
  <c r="F147" i="27"/>
  <c r="G15" i="27"/>
  <c r="G10" i="27"/>
  <c r="E21" i="27"/>
  <c r="F10" i="27"/>
  <c r="F27" i="27"/>
  <c r="F15" i="27"/>
  <c r="F91" i="27" l="1"/>
  <c r="E79" i="14"/>
  <c r="D21" i="27" l="1"/>
  <c r="F22" i="27"/>
  <c r="F21" i="27" s="1"/>
  <c r="C71" i="14"/>
  <c r="C79" i="14"/>
  <c r="C76" i="14" s="1"/>
  <c r="C89" i="14" s="1"/>
  <c r="F21" i="14" l="1"/>
  <c r="F17" i="26" l="1"/>
  <c r="F43" i="26"/>
  <c r="F18" i="26"/>
  <c r="F44" i="26"/>
  <c r="H116" i="14"/>
  <c r="G116" i="14"/>
  <c r="H113" i="14"/>
  <c r="G113" i="14"/>
  <c r="H112" i="14"/>
  <c r="G112" i="14"/>
  <c r="H111" i="14"/>
  <c r="G111" i="14"/>
  <c r="H110" i="14"/>
  <c r="G110" i="14"/>
  <c r="F109" i="14"/>
  <c r="H109" i="14" s="1"/>
  <c r="E109" i="14"/>
  <c r="D109" i="14"/>
  <c r="C109" i="14"/>
  <c r="H108" i="14"/>
  <c r="G108" i="14"/>
  <c r="H107" i="14"/>
  <c r="G107" i="14"/>
  <c r="H106" i="14"/>
  <c r="G106" i="14"/>
  <c r="H105" i="14"/>
  <c r="G105" i="14"/>
  <c r="F104" i="14"/>
  <c r="E104" i="14"/>
  <c r="D104" i="14"/>
  <c r="D114" i="14" s="1"/>
  <c r="C104" i="14"/>
  <c r="C114" i="14" s="1"/>
  <c r="H101" i="14"/>
  <c r="G101" i="14"/>
  <c r="H100" i="14"/>
  <c r="G100" i="14"/>
  <c r="G99" i="14"/>
  <c r="H98" i="14"/>
  <c r="G98" i="14"/>
  <c r="G97" i="14"/>
  <c r="H96" i="14"/>
  <c r="G96" i="14"/>
  <c r="H95" i="14"/>
  <c r="G95" i="14"/>
  <c r="E93" i="14"/>
  <c r="D93" i="14"/>
  <c r="C93" i="14"/>
  <c r="H92" i="14"/>
  <c r="G92" i="14"/>
  <c r="F91" i="14"/>
  <c r="E91" i="14"/>
  <c r="D91" i="14"/>
  <c r="D102" i="14" s="1"/>
  <c r="C91" i="14"/>
  <c r="H88" i="14"/>
  <c r="G88" i="14"/>
  <c r="H87" i="14"/>
  <c r="H86" i="14"/>
  <c r="H85" i="14"/>
  <c r="H84" i="14"/>
  <c r="H83" i="14"/>
  <c r="H82" i="14"/>
  <c r="H81" i="14"/>
  <c r="H80" i="14"/>
  <c r="G80" i="14"/>
  <c r="E76" i="14"/>
  <c r="G78" i="14"/>
  <c r="H75" i="14"/>
  <c r="G75" i="14"/>
  <c r="H74" i="14"/>
  <c r="G74" i="14"/>
  <c r="H73" i="14"/>
  <c r="G73" i="14"/>
  <c r="H72" i="14"/>
  <c r="G72" i="14"/>
  <c r="F71" i="14"/>
  <c r="E71" i="14"/>
  <c r="D71" i="14"/>
  <c r="H71" i="14" l="1"/>
  <c r="G109" i="14"/>
  <c r="H104" i="14"/>
  <c r="E102" i="14"/>
  <c r="E89" i="14"/>
  <c r="C102" i="14"/>
  <c r="C115" i="14"/>
  <c r="H91" i="14"/>
  <c r="D89" i="14"/>
  <c r="D115" i="14" s="1"/>
  <c r="G81" i="14"/>
  <c r="H78" i="14"/>
  <c r="G91" i="14"/>
  <c r="E114" i="14"/>
  <c r="G82" i="14"/>
  <c r="G84" i="14"/>
  <c r="G86" i="14"/>
  <c r="F114" i="14"/>
  <c r="H97" i="14"/>
  <c r="H99" i="14"/>
  <c r="G71" i="14"/>
  <c r="G83" i="14"/>
  <c r="G85" i="14"/>
  <c r="G87" i="14"/>
  <c r="G104" i="14"/>
  <c r="D118" i="14" l="1"/>
  <c r="D117" i="14"/>
  <c r="C118" i="14"/>
  <c r="C117" i="14"/>
  <c r="E115" i="14"/>
  <c r="E117" i="14" s="1"/>
  <c r="H114" i="14"/>
  <c r="G114" i="14"/>
  <c r="G79" i="14"/>
  <c r="H79" i="14"/>
  <c r="H94" i="14"/>
  <c r="G94" i="14"/>
  <c r="F93" i="14"/>
  <c r="G77" i="14"/>
  <c r="H77" i="14"/>
  <c r="F76" i="14"/>
  <c r="E118" i="14" l="1"/>
  <c r="H76" i="14"/>
  <c r="G76" i="14"/>
  <c r="F89" i="14"/>
  <c r="H93" i="14"/>
  <c r="F102" i="14"/>
  <c r="G93" i="14"/>
  <c r="F115" i="14" l="1"/>
  <c r="F117" i="14" s="1"/>
  <c r="H89" i="14"/>
  <c r="G89" i="14"/>
  <c r="H102" i="14"/>
  <c r="G102" i="14"/>
  <c r="G117" i="14" l="1"/>
  <c r="H117" i="14"/>
  <c r="F118" i="14"/>
  <c r="H115" i="14"/>
  <c r="G115" i="14"/>
  <c r="H118" i="14" l="1"/>
  <c r="G118" i="14"/>
  <c r="F137" i="22" l="1"/>
  <c r="D137" i="22"/>
  <c r="F74" i="22"/>
  <c r="E74" i="22"/>
  <c r="D74" i="22"/>
  <c r="G116" i="22"/>
  <c r="G94" i="22"/>
  <c r="F173" i="26"/>
  <c r="D166" i="26"/>
  <c r="F40" i="22"/>
  <c r="E40" i="22"/>
  <c r="D40" i="22"/>
  <c r="F29" i="22"/>
  <c r="E29" i="22"/>
  <c r="F18" i="22"/>
  <c r="H12" i="22"/>
  <c r="G12" i="22"/>
  <c r="F182" i="26"/>
  <c r="F237" i="26"/>
  <c r="F236" i="26" s="1"/>
  <c r="L31" i="26"/>
  <c r="M29" i="26"/>
  <c r="L29" i="26"/>
  <c r="M28" i="26"/>
  <c r="L28" i="26"/>
  <c r="M27" i="26"/>
  <c r="L27" i="26"/>
  <c r="K29" i="26"/>
  <c r="K28" i="26"/>
  <c r="M22" i="26"/>
  <c r="L22" i="26"/>
  <c r="M21" i="26"/>
  <c r="L21" i="26"/>
  <c r="K22" i="26"/>
  <c r="K21" i="26"/>
  <c r="E301" i="26"/>
  <c r="L16" i="26" s="1"/>
  <c r="M15" i="26"/>
  <c r="L15" i="26"/>
  <c r="M14" i="26"/>
  <c r="L14" i="26"/>
  <c r="L34" i="26" s="1"/>
  <c r="D301" i="26"/>
  <c r="K16" i="26"/>
  <c r="K15" i="26"/>
  <c r="K14" i="26"/>
  <c r="F204" i="26"/>
  <c r="D204" i="26"/>
  <c r="M34" i="26" l="1"/>
  <c r="K34" i="26"/>
  <c r="M35" i="26"/>
  <c r="K35" i="26"/>
  <c r="L35" i="26"/>
  <c r="F295" i="26"/>
  <c r="D295" i="26"/>
  <c r="F275" i="26"/>
  <c r="D231" i="26"/>
  <c r="K31" i="26" s="1"/>
  <c r="F198" i="26" l="1"/>
  <c r="D198" i="26"/>
  <c r="D111" i="26"/>
  <c r="D104" i="26"/>
  <c r="F46" i="26"/>
  <c r="F20" i="26" l="1"/>
  <c r="H93" i="22" l="1"/>
  <c r="G126" i="22" l="1"/>
  <c r="G129" i="22"/>
  <c r="G130" i="22"/>
  <c r="G131" i="22"/>
  <c r="G132" i="22"/>
  <c r="G133" i="22"/>
  <c r="G134" i="22"/>
  <c r="G135" i="22"/>
  <c r="G136" i="22"/>
  <c r="G128" i="22"/>
  <c r="G114" i="22"/>
  <c r="G117" i="22"/>
  <c r="G118" i="22"/>
  <c r="G119" i="22"/>
  <c r="G97" i="22"/>
  <c r="G98" i="22"/>
  <c r="G139" i="22"/>
  <c r="G140" i="22"/>
  <c r="G138" i="22"/>
  <c r="O65" i="9" l="1"/>
  <c r="O64" i="9"/>
  <c r="O63" i="9"/>
  <c r="O62" i="9"/>
  <c r="O61" i="9"/>
  <c r="O60" i="9"/>
  <c r="O59" i="9"/>
  <c r="O58" i="9"/>
  <c r="O57" i="9"/>
  <c r="O56" i="9"/>
  <c r="O55" i="9"/>
  <c r="O54" i="9"/>
  <c r="O53" i="9"/>
  <c r="O52" i="9"/>
  <c r="L41" i="9"/>
  <c r="N32" i="9"/>
  <c r="J11" i="9"/>
  <c r="O29" i="9"/>
  <c r="O28" i="9"/>
  <c r="N9" i="9"/>
  <c r="L11" i="9"/>
  <c r="E6" i="24"/>
  <c r="G6" i="24" s="1"/>
  <c r="F154" i="26" l="1"/>
  <c r="F152" i="26" s="1"/>
  <c r="D144" i="14"/>
  <c r="F145" i="14"/>
  <c r="F144" i="14"/>
  <c r="F143" i="14"/>
  <c r="D145" i="14"/>
  <c r="D143" i="14"/>
  <c r="F130" i="14"/>
  <c r="C52" i="14" l="1"/>
  <c r="E138" i="14"/>
  <c r="E142" i="14" s="1"/>
  <c r="C143" i="14"/>
  <c r="C144" i="14"/>
  <c r="C145" i="14"/>
  <c r="F10" i="22"/>
  <c r="D292" i="26" l="1"/>
  <c r="D236" i="26" l="1"/>
  <c r="F160" i="26" l="1"/>
  <c r="D135" i="26"/>
  <c r="D131" i="26"/>
  <c r="D113" i="26"/>
  <c r="D103" i="26"/>
  <c r="D99" i="26"/>
  <c r="F84" i="26"/>
  <c r="D84" i="26"/>
  <c r="D46" i="26"/>
  <c r="D20" i="26"/>
  <c r="D10" i="26"/>
  <c r="G267" i="26"/>
  <c r="H111" i="26"/>
  <c r="E261" i="26"/>
  <c r="F189" i="26"/>
  <c r="G193" i="26"/>
  <c r="H186" i="26"/>
  <c r="H185" i="26"/>
  <c r="E158" i="26"/>
  <c r="F165" i="26" l="1"/>
  <c r="F280" i="26"/>
  <c r="F118" i="26"/>
  <c r="F172" i="26" l="1"/>
  <c r="M26" i="26" s="1"/>
  <c r="M31" i="26"/>
  <c r="F235" i="26"/>
  <c r="F10" i="26"/>
  <c r="F163" i="26" l="1"/>
  <c r="F233" i="26"/>
  <c r="F124" i="24"/>
  <c r="F125" i="24"/>
  <c r="F126" i="24"/>
  <c r="F127" i="24"/>
  <c r="F128" i="24"/>
  <c r="F129" i="24"/>
  <c r="F130" i="24"/>
  <c r="F140" i="24" l="1"/>
  <c r="F139" i="24"/>
  <c r="F147" i="24"/>
  <c r="F146" i="24"/>
  <c r="F145" i="24"/>
  <c r="G81" i="26" l="1"/>
  <c r="G19" i="26"/>
  <c r="G233" i="26"/>
  <c r="F301" i="26" l="1"/>
  <c r="M16" i="26" s="1"/>
  <c r="G297" i="26"/>
  <c r="G296" i="26"/>
  <c r="H241" i="26"/>
  <c r="G241" i="26"/>
  <c r="H238" i="26"/>
  <c r="G238" i="26"/>
  <c r="H237" i="26"/>
  <c r="G237" i="26"/>
  <c r="G120" i="26" l="1"/>
  <c r="F294" i="26" l="1"/>
  <c r="G295" i="26"/>
  <c r="F117" i="26"/>
  <c r="G118" i="26"/>
  <c r="D235" i="26"/>
  <c r="D233" i="26" s="1"/>
  <c r="D117" i="26"/>
  <c r="D115" i="26" s="1"/>
  <c r="F292" i="26" l="1"/>
  <c r="G292" i="26" s="1"/>
  <c r="G294" i="26"/>
  <c r="G117" i="26"/>
  <c r="F115" i="26"/>
  <c r="G115" i="26" s="1"/>
  <c r="H236" i="26"/>
  <c r="G236" i="26"/>
  <c r="G235" i="26"/>
  <c r="F11" i="24"/>
  <c r="F12" i="24"/>
  <c r="F14" i="24"/>
  <c r="F15" i="24"/>
  <c r="F16" i="24"/>
  <c r="F17" i="24"/>
  <c r="F18" i="24"/>
  <c r="F20" i="24"/>
  <c r="F53" i="24"/>
  <c r="F54" i="24"/>
  <c r="F55" i="24"/>
  <c r="F56" i="24"/>
  <c r="F57" i="24"/>
  <c r="F58" i="24"/>
  <c r="F59" i="24"/>
  <c r="F60" i="24"/>
  <c r="F61" i="24"/>
  <c r="F62" i="24"/>
  <c r="F63" i="24"/>
  <c r="F64" i="24"/>
  <c r="F65" i="24"/>
  <c r="F41" i="9"/>
  <c r="N41" i="9" s="1"/>
  <c r="G41" i="9"/>
  <c r="H41" i="9"/>
  <c r="I41" i="9"/>
  <c r="J41" i="9"/>
  <c r="K41" i="9"/>
  <c r="E41" i="9"/>
  <c r="F7" i="9"/>
  <c r="G7" i="9"/>
  <c r="H7" i="9"/>
  <c r="I7" i="9"/>
  <c r="J7" i="9"/>
  <c r="K7" i="9"/>
  <c r="L7" i="9"/>
  <c r="E7" i="9"/>
  <c r="F11" i="9"/>
  <c r="G11" i="9"/>
  <c r="H11" i="9"/>
  <c r="I11" i="9"/>
  <c r="K11" i="9"/>
  <c r="E11" i="9"/>
  <c r="G131" i="14"/>
  <c r="G132" i="14"/>
  <c r="G133" i="14"/>
  <c r="G135" i="14"/>
  <c r="G136" i="14"/>
  <c r="G137" i="14"/>
  <c r="G139" i="14"/>
  <c r="G140" i="14"/>
  <c r="G141" i="14"/>
  <c r="H131" i="14"/>
  <c r="H132" i="14"/>
  <c r="H133" i="14"/>
  <c r="H135" i="14"/>
  <c r="H136" i="14"/>
  <c r="H137" i="14"/>
  <c r="H139" i="14"/>
  <c r="H140" i="14"/>
  <c r="H141" i="14"/>
  <c r="H130" i="14"/>
  <c r="G130" i="14"/>
  <c r="G60" i="14"/>
  <c r="G55" i="14"/>
  <c r="G59" i="14"/>
  <c r="G66" i="14"/>
  <c r="G67" i="14"/>
  <c r="H117" i="22"/>
  <c r="H114" i="22"/>
  <c r="H35" i="22"/>
  <c r="H36" i="22"/>
  <c r="H37" i="22"/>
  <c r="F60" i="22"/>
  <c r="E60" i="22"/>
  <c r="H13" i="26"/>
  <c r="H14" i="26"/>
  <c r="H15" i="26"/>
  <c r="H16" i="26"/>
  <c r="H17" i="26"/>
  <c r="H18" i="26"/>
  <c r="H21" i="26"/>
  <c r="H22" i="26"/>
  <c r="H23" i="26"/>
  <c r="H29" i="26"/>
  <c r="H30" i="26"/>
  <c r="H33" i="26"/>
  <c r="H36" i="26"/>
  <c r="H37" i="26"/>
  <c r="H40" i="26"/>
  <c r="H41" i="26"/>
  <c r="H42" i="26"/>
  <c r="H43" i="26"/>
  <c r="H44" i="26"/>
  <c r="H51" i="26"/>
  <c r="H53" i="26"/>
  <c r="H57" i="26"/>
  <c r="H59" i="26"/>
  <c r="H60" i="26"/>
  <c r="H61" i="26"/>
  <c r="H62" i="26"/>
  <c r="H64" i="26"/>
  <c r="H65" i="26"/>
  <c r="H66" i="26"/>
  <c r="H67" i="26"/>
  <c r="H68" i="26"/>
  <c r="H69" i="26"/>
  <c r="H76" i="26"/>
  <c r="H77" i="26"/>
  <c r="H80" i="26"/>
  <c r="H82" i="26"/>
  <c r="H85" i="26"/>
  <c r="H86" i="26"/>
  <c r="H92" i="26"/>
  <c r="H94" i="26"/>
  <c r="H95" i="26"/>
  <c r="H96" i="26"/>
  <c r="H97" i="26"/>
  <c r="H98" i="26"/>
  <c r="H101" i="26"/>
  <c r="H102" i="26"/>
  <c r="H105" i="26"/>
  <c r="H106" i="26"/>
  <c r="H107" i="26"/>
  <c r="H108" i="26"/>
  <c r="H171" i="26"/>
  <c r="H182" i="26"/>
  <c r="H183" i="26"/>
  <c r="H184" i="26"/>
  <c r="H187" i="26"/>
  <c r="H188" i="26"/>
  <c r="H192" i="26"/>
  <c r="H200" i="26"/>
  <c r="H201" i="26"/>
  <c r="H208" i="26"/>
  <c r="H210" i="26"/>
  <c r="H214" i="26"/>
  <c r="H215" i="26"/>
  <c r="H246" i="26"/>
  <c r="H249" i="26"/>
  <c r="H251" i="26"/>
  <c r="H256" i="26"/>
  <c r="H301" i="26"/>
  <c r="H302" i="26"/>
  <c r="H305" i="26"/>
  <c r="G232" i="26"/>
  <c r="G246" i="26"/>
  <c r="E259" i="26"/>
  <c r="D280" i="26"/>
  <c r="N11" i="9" l="1"/>
  <c r="J70" i="9"/>
  <c r="G120" i="14"/>
  <c r="G301" i="26" l="1"/>
  <c r="E189" i="26"/>
  <c r="H189" i="26" l="1"/>
  <c r="K70" i="9" l="1"/>
  <c r="I70" i="9"/>
  <c r="H70" i="9"/>
  <c r="G70" i="9"/>
  <c r="F70" i="9"/>
  <c r="E70" i="9"/>
  <c r="F134" i="14"/>
  <c r="E134" i="14"/>
  <c r="D134" i="14"/>
  <c r="C134" i="14"/>
  <c r="H134" i="14" l="1"/>
  <c r="G134" i="14"/>
  <c r="F138" i="14"/>
  <c r="F142" i="14" s="1"/>
  <c r="D138" i="14"/>
  <c r="G138" i="14" l="1"/>
  <c r="H138" i="14"/>
  <c r="G144" i="14"/>
  <c r="G145" i="14" l="1"/>
  <c r="H145" i="14"/>
  <c r="H144" i="14"/>
  <c r="G143" i="14"/>
  <c r="H143" i="14"/>
  <c r="H142" i="14"/>
  <c r="G142" i="14"/>
  <c r="G141" i="22" l="1"/>
  <c r="E10" i="22" l="1"/>
  <c r="F304" i="26" l="1"/>
  <c r="M23" i="26" s="1"/>
  <c r="M36" i="26" s="1"/>
  <c r="F99" i="26"/>
  <c r="M17" i="26" s="1"/>
  <c r="D197" i="26"/>
  <c r="E300" i="26"/>
  <c r="D304" i="26"/>
  <c r="K23" i="26" s="1"/>
  <c r="K36" i="26" s="1"/>
  <c r="E304" i="26"/>
  <c r="L23" i="26" s="1"/>
  <c r="L36" i="26" s="1"/>
  <c r="E303" i="26"/>
  <c r="E255" i="26"/>
  <c r="E247" i="26"/>
  <c r="E245" i="26"/>
  <c r="E204" i="26"/>
  <c r="F104" i="26"/>
  <c r="E99" i="26"/>
  <c r="E46" i="26"/>
  <c r="D303" i="26" l="1"/>
  <c r="H204" i="26"/>
  <c r="E254" i="26"/>
  <c r="E252" i="26" s="1"/>
  <c r="H255" i="26"/>
  <c r="F103" i="26"/>
  <c r="H99" i="26"/>
  <c r="H304" i="26"/>
  <c r="E244" i="26"/>
  <c r="H245" i="26"/>
  <c r="G245" i="26"/>
  <c r="H46" i="26"/>
  <c r="E298" i="26"/>
  <c r="E242" i="26"/>
  <c r="H244" i="26" l="1"/>
  <c r="G244" i="26"/>
  <c r="G242" i="26"/>
  <c r="H242" i="26"/>
  <c r="G105" i="22"/>
  <c r="H105" i="22"/>
  <c r="G64" i="22"/>
  <c r="G112" i="22" l="1"/>
  <c r="E84" i="26" l="1"/>
  <c r="L26" i="26" s="1"/>
  <c r="G62" i="26"/>
  <c r="D10" i="22" l="1"/>
  <c r="D7" i="22"/>
  <c r="G49" i="26" l="1"/>
  <c r="G94" i="26"/>
  <c r="G171" i="26"/>
  <c r="G230" i="26"/>
  <c r="G304" i="26"/>
  <c r="F274" i="26" l="1"/>
  <c r="G79" i="26" l="1"/>
  <c r="G25" i="26"/>
  <c r="F303" i="26"/>
  <c r="H303" i="26" s="1"/>
  <c r="D271" i="26" l="1"/>
  <c r="D169" i="26"/>
  <c r="D165" i="26" s="1"/>
  <c r="D163" i="26" s="1"/>
  <c r="D35" i="26" l="1"/>
  <c r="N66" i="9"/>
  <c r="M69" i="9"/>
  <c r="M68" i="9"/>
  <c r="M67" i="9"/>
  <c r="M66" i="9"/>
  <c r="M43" i="9"/>
  <c r="M44" i="9"/>
  <c r="M45" i="9"/>
  <c r="M46" i="9"/>
  <c r="M47" i="9"/>
  <c r="M48" i="9"/>
  <c r="M49" i="9"/>
  <c r="M50" i="9"/>
  <c r="M51" i="9"/>
  <c r="M42" i="9"/>
  <c r="M22" i="9"/>
  <c r="N21" i="9"/>
  <c r="M21" i="9"/>
  <c r="N20" i="9"/>
  <c r="N19" i="9"/>
  <c r="M20" i="9"/>
  <c r="M19" i="9"/>
  <c r="N15" i="9"/>
  <c r="O15" i="9" s="1"/>
  <c r="N14" i="9"/>
  <c r="O14" i="9" s="1"/>
  <c r="L70" i="9"/>
  <c r="D9" i="26" l="1"/>
  <c r="D34" i="26"/>
  <c r="O19" i="9"/>
  <c r="O20" i="9"/>
  <c r="O66" i="9"/>
  <c r="O21" i="9"/>
  <c r="C5" i="24" l="1"/>
  <c r="F142" i="24"/>
  <c r="F138" i="24"/>
  <c r="F7" i="24"/>
  <c r="E5" i="24" l="1"/>
  <c r="H77" i="22"/>
  <c r="H78" i="22"/>
  <c r="H79" i="22"/>
  <c r="H80" i="22"/>
  <c r="H81" i="22"/>
  <c r="H82" i="22"/>
  <c r="H83" i="22"/>
  <c r="H84" i="22"/>
  <c r="H85" i="22"/>
  <c r="H89" i="22"/>
  <c r="H90" i="22"/>
  <c r="H91" i="22"/>
  <c r="H92" i="22"/>
  <c r="H100" i="22"/>
  <c r="H101" i="22"/>
  <c r="H102" i="22"/>
  <c r="H104" i="22"/>
  <c r="H106" i="22"/>
  <c r="G76" i="22"/>
  <c r="G77" i="22"/>
  <c r="G78" i="22"/>
  <c r="G79" i="22"/>
  <c r="G80" i="22"/>
  <c r="G81" i="22"/>
  <c r="G82" i="22"/>
  <c r="G83" i="22"/>
  <c r="G84" i="22"/>
  <c r="G85" i="22"/>
  <c r="G86" i="22"/>
  <c r="G87" i="22"/>
  <c r="G88" i="22"/>
  <c r="G89" i="22"/>
  <c r="G90" i="22"/>
  <c r="G91" i="22"/>
  <c r="G92" i="22"/>
  <c r="G93" i="22"/>
  <c r="G96" i="22"/>
  <c r="G99" i="22"/>
  <c r="G100" i="22"/>
  <c r="G101" i="22"/>
  <c r="G102" i="22"/>
  <c r="G103" i="22"/>
  <c r="G104" i="22"/>
  <c r="G106" i="22"/>
  <c r="G107" i="22"/>
  <c r="G108" i="22"/>
  <c r="G109" i="22"/>
  <c r="G110" i="22"/>
  <c r="G111" i="22"/>
  <c r="G113" i="22"/>
  <c r="G75" i="22"/>
  <c r="H62" i="22"/>
  <c r="H63" i="22"/>
  <c r="H64" i="22"/>
  <c r="H65" i="22"/>
  <c r="H66" i="22"/>
  <c r="H67" i="22"/>
  <c r="H68" i="22"/>
  <c r="H70" i="22"/>
  <c r="H71" i="22"/>
  <c r="H61" i="22"/>
  <c r="G62" i="22"/>
  <c r="G63" i="22"/>
  <c r="G65" i="22"/>
  <c r="G66" i="22"/>
  <c r="G67" i="22"/>
  <c r="G68" i="22"/>
  <c r="G69" i="22"/>
  <c r="G70" i="22"/>
  <c r="G71" i="22"/>
  <c r="G73" i="22"/>
  <c r="G61" i="22"/>
  <c r="H42" i="22"/>
  <c r="H43" i="22"/>
  <c r="H44" i="22"/>
  <c r="H46" i="22"/>
  <c r="H49" i="22"/>
  <c r="H50" i="22"/>
  <c r="H41" i="22"/>
  <c r="G43" i="22"/>
  <c r="G44" i="22"/>
  <c r="G45" i="22"/>
  <c r="G46" i="22"/>
  <c r="G47" i="22"/>
  <c r="G48" i="22"/>
  <c r="G49" i="22"/>
  <c r="G50" i="22"/>
  <c r="G51" i="22"/>
  <c r="G52" i="22"/>
  <c r="G53" i="22"/>
  <c r="G54" i="22"/>
  <c r="G55" i="22"/>
  <c r="G56" i="22"/>
  <c r="G42" i="22"/>
  <c r="G41" i="22"/>
  <c r="H32" i="22"/>
  <c r="H33" i="22"/>
  <c r="H34" i="22"/>
  <c r="H31" i="22"/>
  <c r="H30" i="22"/>
  <c r="G38" i="22"/>
  <c r="G37" i="22"/>
  <c r="G36" i="22"/>
  <c r="G35" i="22"/>
  <c r="G34" i="22"/>
  <c r="G33" i="22"/>
  <c r="G32" i="22"/>
  <c r="G31" i="22"/>
  <c r="G30" i="22"/>
  <c r="G305" i="26" l="1"/>
  <c r="G302" i="26"/>
  <c r="G279" i="26"/>
  <c r="G278" i="26"/>
  <c r="G270" i="26"/>
  <c r="G269" i="26"/>
  <c r="G268" i="26"/>
  <c r="G266" i="26"/>
  <c r="G265" i="26"/>
  <c r="G264" i="26"/>
  <c r="G263" i="26"/>
  <c r="G258" i="26"/>
  <c r="G256" i="26"/>
  <c r="G255" i="26"/>
  <c r="G251" i="26"/>
  <c r="G249" i="26"/>
  <c r="G225" i="26"/>
  <c r="G224" i="26"/>
  <c r="G223" i="26"/>
  <c r="G220" i="26"/>
  <c r="G218" i="26"/>
  <c r="G217" i="26"/>
  <c r="G215" i="26"/>
  <c r="G214" i="26"/>
  <c r="G213" i="26"/>
  <c r="G211" i="26"/>
  <c r="G210" i="26"/>
  <c r="G209" i="26"/>
  <c r="G208" i="26"/>
  <c r="G207" i="26"/>
  <c r="G205" i="26"/>
  <c r="G203" i="26"/>
  <c r="G201" i="26"/>
  <c r="G200" i="26"/>
  <c r="G199" i="26"/>
  <c r="G195" i="26"/>
  <c r="G194" i="26"/>
  <c r="G192" i="26"/>
  <c r="G190" i="26"/>
  <c r="G188" i="26"/>
  <c r="G187" i="26"/>
  <c r="G186" i="26"/>
  <c r="G185" i="26"/>
  <c r="G184" i="26"/>
  <c r="G183" i="26"/>
  <c r="G182" i="26"/>
  <c r="G181" i="26"/>
  <c r="G126" i="26"/>
  <c r="G125" i="26"/>
  <c r="G108" i="26"/>
  <c r="G107" i="26"/>
  <c r="G106" i="26"/>
  <c r="G105" i="26"/>
  <c r="G102" i="26"/>
  <c r="G101" i="26"/>
  <c r="G100" i="26"/>
  <c r="G98" i="26"/>
  <c r="G97" i="26"/>
  <c r="G96" i="26"/>
  <c r="G95" i="26"/>
  <c r="G93" i="26"/>
  <c r="G92" i="26"/>
  <c r="G82" i="26"/>
  <c r="G78" i="26"/>
  <c r="G77" i="26"/>
  <c r="G76" i="26"/>
  <c r="G75" i="26"/>
  <c r="G74" i="26"/>
  <c r="G73" i="26"/>
  <c r="G72" i="26"/>
  <c r="G71" i="26"/>
  <c r="G70" i="26"/>
  <c r="G69" i="26"/>
  <c r="G68" i="26"/>
  <c r="G67" i="26"/>
  <c r="G66" i="26"/>
  <c r="G65" i="26"/>
  <c r="G64" i="26"/>
  <c r="G63" i="26"/>
  <c r="G61" i="26"/>
  <c r="G60" i="26"/>
  <c r="G59" i="26"/>
  <c r="G58" i="26"/>
  <c r="G57" i="26"/>
  <c r="G56" i="26"/>
  <c r="G54" i="26"/>
  <c r="G53" i="26"/>
  <c r="G52" i="26"/>
  <c r="G43" i="26"/>
  <c r="G42" i="26"/>
  <c r="G41" i="26"/>
  <c r="G40" i="26"/>
  <c r="G39" i="26"/>
  <c r="G38" i="26"/>
  <c r="G37" i="26"/>
  <c r="G36" i="26"/>
  <c r="G33" i="26"/>
  <c r="G31" i="26"/>
  <c r="G30" i="26"/>
  <c r="G29" i="26"/>
  <c r="G28" i="26"/>
  <c r="G27" i="26"/>
  <c r="G26" i="26"/>
  <c r="G24" i="26"/>
  <c r="G23" i="26"/>
  <c r="G22" i="26"/>
  <c r="G21" i="26"/>
  <c r="G18" i="26"/>
  <c r="G17" i="26"/>
  <c r="G16" i="26"/>
  <c r="G15" i="26"/>
  <c r="G14" i="26"/>
  <c r="G13" i="26"/>
  <c r="G12" i="26"/>
  <c r="F257" i="26" l="1"/>
  <c r="E257" i="26"/>
  <c r="H14" i="22"/>
  <c r="H21" i="22"/>
  <c r="H20" i="22"/>
  <c r="H18" i="22"/>
  <c r="H8" i="22"/>
  <c r="H11" i="22"/>
  <c r="G21" i="22"/>
  <c r="G20" i="22"/>
  <c r="G19" i="22"/>
  <c r="G18" i="22"/>
  <c r="F7" i="22"/>
  <c r="G13" i="22"/>
  <c r="E24" i="22"/>
  <c r="E22" i="22"/>
  <c r="E7" i="22"/>
  <c r="F254" i="26" l="1"/>
  <c r="H257" i="26"/>
  <c r="G254" i="26"/>
  <c r="H254" i="26"/>
  <c r="G257" i="26"/>
  <c r="F252" i="26"/>
  <c r="E6" i="22"/>
  <c r="G252" i="26" l="1"/>
  <c r="H252" i="26"/>
  <c r="F300" i="26"/>
  <c r="G280" i="26"/>
  <c r="F262" i="26"/>
  <c r="F250" i="26"/>
  <c r="M24" i="26" s="1"/>
  <c r="M37" i="26" s="1"/>
  <c r="F124" i="26"/>
  <c r="G124" i="26" s="1"/>
  <c r="F91" i="26"/>
  <c r="G262" i="26" l="1"/>
  <c r="H262" i="26"/>
  <c r="F197" i="26"/>
  <c r="G300" i="26"/>
  <c r="H300" i="26"/>
  <c r="F90" i="26"/>
  <c r="G275" i="26"/>
  <c r="F261" i="26"/>
  <c r="F247" i="26"/>
  <c r="F259" i="26" l="1"/>
  <c r="H261" i="26"/>
  <c r="G247" i="26"/>
  <c r="H247" i="26"/>
  <c r="F88" i="26"/>
  <c r="F35" i="26"/>
  <c r="M20" i="26" s="1"/>
  <c r="G46" i="26"/>
  <c r="G204" i="26"/>
  <c r="E198" i="26"/>
  <c r="G189" i="26"/>
  <c r="E180" i="26"/>
  <c r="F34" i="26" l="1"/>
  <c r="G250" i="26"/>
  <c r="H250" i="26"/>
  <c r="H84" i="26"/>
  <c r="G198" i="26"/>
  <c r="H198" i="26"/>
  <c r="F9" i="26"/>
  <c r="E197" i="26"/>
  <c r="E179" i="26"/>
  <c r="E169" i="26"/>
  <c r="L24" i="26" s="1"/>
  <c r="E104" i="26"/>
  <c r="G99" i="26"/>
  <c r="E91" i="26"/>
  <c r="G86" i="26"/>
  <c r="G85" i="26"/>
  <c r="E35" i="26"/>
  <c r="E20" i="26"/>
  <c r="L17" i="26" s="1"/>
  <c r="L37" i="26" s="1"/>
  <c r="E10" i="26"/>
  <c r="L13" i="26" s="1"/>
  <c r="L20" i="26" l="1"/>
  <c r="L33" i="26"/>
  <c r="L38" i="26" s="1"/>
  <c r="H20" i="26"/>
  <c r="G197" i="26"/>
  <c r="H197" i="26"/>
  <c r="H35" i="26"/>
  <c r="E165" i="26"/>
  <c r="H165" i="26" s="1"/>
  <c r="H169" i="26"/>
  <c r="E90" i="26"/>
  <c r="H90" i="26" s="1"/>
  <c r="H91" i="26"/>
  <c r="E103" i="26"/>
  <c r="H103" i="26" s="1"/>
  <c r="H104" i="26"/>
  <c r="H10" i="26"/>
  <c r="E177" i="26"/>
  <c r="G10" i="26"/>
  <c r="G20" i="26"/>
  <c r="G35" i="26"/>
  <c r="G91" i="26"/>
  <c r="G104" i="26"/>
  <c r="E9" i="26"/>
  <c r="E34" i="26"/>
  <c r="D60" i="22"/>
  <c r="D29" i="22"/>
  <c r="D24" i="22"/>
  <c r="D22" i="22"/>
  <c r="H34" i="26" l="1"/>
  <c r="L19" i="26"/>
  <c r="E163" i="26"/>
  <c r="H163" i="26" s="1"/>
  <c r="E88" i="26"/>
  <c r="H88" i="26" s="1"/>
  <c r="G34" i="26"/>
  <c r="D6" i="22"/>
  <c r="D300" i="26"/>
  <c r="D298" i="26" s="1"/>
  <c r="D275" i="26"/>
  <c r="K20" i="26" s="1"/>
  <c r="D262" i="26"/>
  <c r="D189" i="26"/>
  <c r="K17" i="26" s="1"/>
  <c r="K37" i="26" s="1"/>
  <c r="D180" i="26"/>
  <c r="D149" i="26"/>
  <c r="K26" i="26" s="1"/>
  <c r="D141" i="26"/>
  <c r="K24" i="26" s="1"/>
  <c r="D124" i="26"/>
  <c r="D91" i="26"/>
  <c r="N69" i="9"/>
  <c r="O69" i="9" s="1"/>
  <c r="N68" i="9"/>
  <c r="O68" i="9" s="1"/>
  <c r="N67" i="9"/>
  <c r="O67" i="9" s="1"/>
  <c r="N49" i="9"/>
  <c r="O49" i="9" s="1"/>
  <c r="N48" i="9"/>
  <c r="O48" i="9" s="1"/>
  <c r="P48" i="9" s="1"/>
  <c r="N47" i="9"/>
  <c r="O47" i="9" s="1"/>
  <c r="P47" i="9" s="1"/>
  <c r="N46" i="9"/>
  <c r="O46" i="9" s="1"/>
  <c r="P46" i="9" s="1"/>
  <c r="N45" i="9"/>
  <c r="O45" i="9" s="1"/>
  <c r="P45" i="9" s="1"/>
  <c r="N44" i="9"/>
  <c r="O44" i="9" s="1"/>
  <c r="P44" i="9" s="1"/>
  <c r="N43" i="9"/>
  <c r="O43" i="9" s="1"/>
  <c r="P43" i="9" s="1"/>
  <c r="N42" i="9"/>
  <c r="O42" i="9" s="1"/>
  <c r="P42" i="9" s="1"/>
  <c r="M25" i="9"/>
  <c r="N25" i="9"/>
  <c r="M23" i="9"/>
  <c r="M24" i="9"/>
  <c r="N24" i="9"/>
  <c r="N23" i="9"/>
  <c r="N22" i="9"/>
  <c r="O22" i="9" s="1"/>
  <c r="N18" i="9"/>
  <c r="O18" i="9" s="1"/>
  <c r="N17" i="9"/>
  <c r="O17" i="9" s="1"/>
  <c r="N16" i="9"/>
  <c r="O16" i="9" s="1"/>
  <c r="N13" i="9"/>
  <c r="O13" i="9" s="1"/>
  <c r="N12" i="9"/>
  <c r="F85" i="24"/>
  <c r="F148" i="24"/>
  <c r="F143" i="24"/>
  <c r="F141" i="24"/>
  <c r="F137" i="24"/>
  <c r="F136" i="24"/>
  <c r="F135" i="24"/>
  <c r="F134" i="24"/>
  <c r="F133" i="24"/>
  <c r="F132" i="24"/>
  <c r="F131" i="24"/>
  <c r="F91" i="24"/>
  <c r="G56" i="24"/>
  <c r="G55" i="24"/>
  <c r="G135" i="24"/>
  <c r="G134" i="24"/>
  <c r="D5" i="24"/>
  <c r="G63" i="24"/>
  <c r="G60" i="24"/>
  <c r="G59" i="24"/>
  <c r="G58" i="24"/>
  <c r="G57" i="24"/>
  <c r="F10" i="24"/>
  <c r="K13" i="26" l="1"/>
  <c r="K33" i="26" s="1"/>
  <c r="K38" i="26" s="1"/>
  <c r="D90" i="26"/>
  <c r="D134" i="26"/>
  <c r="D123" i="26"/>
  <c r="O12" i="9"/>
  <c r="D179" i="26"/>
  <c r="D177" i="26" s="1"/>
  <c r="D274" i="26"/>
  <c r="D7" i="26"/>
  <c r="D261" i="26"/>
  <c r="G10" i="24"/>
  <c r="K19" i="26" l="1"/>
  <c r="K12" i="26"/>
  <c r="K11" i="26" s="1"/>
  <c r="D88" i="26"/>
  <c r="D259" i="26"/>
  <c r="G17" i="22"/>
  <c r="G15" i="22"/>
  <c r="G14" i="22"/>
  <c r="G11" i="22" l="1"/>
  <c r="G8" i="22"/>
  <c r="F22" i="22"/>
  <c r="F24" i="22"/>
  <c r="G25" i="22"/>
  <c r="H25" i="22"/>
  <c r="F6" i="22" l="1"/>
  <c r="G6" i="22" s="1"/>
  <c r="H6" i="22" l="1"/>
  <c r="E123" i="26" l="1"/>
  <c r="L12" i="26" s="1"/>
  <c r="L11" i="26" s="1"/>
  <c r="F180" i="26"/>
  <c r="M13" i="26" s="1"/>
  <c r="M33" i="26" s="1"/>
  <c r="M38" i="26" s="1"/>
  <c r="F123" i="26"/>
  <c r="H180" i="26" l="1"/>
  <c r="G180" i="26"/>
  <c r="F179" i="26"/>
  <c r="F134" i="26"/>
  <c r="M19" i="26" s="1"/>
  <c r="H179" i="26" l="1"/>
  <c r="M12" i="26"/>
  <c r="M11" i="26" s="1"/>
  <c r="F177" i="26"/>
  <c r="G179" i="26"/>
  <c r="F298" i="26"/>
  <c r="H298" i="26" l="1"/>
  <c r="H177" i="26"/>
  <c r="G298" i="26"/>
  <c r="G303" i="26"/>
  <c r="G291" i="26"/>
  <c r="G177" i="26"/>
  <c r="J150" i="26" l="1"/>
  <c r="F121" i="26"/>
  <c r="E7" i="26" l="1"/>
  <c r="E6" i="26" s="1"/>
  <c r="F7" i="26"/>
  <c r="F6" i="26" s="1"/>
  <c r="C138" i="14"/>
  <c r="C142" i="14" s="1"/>
  <c r="C25" i="14"/>
  <c r="F50" i="14"/>
  <c r="E50" i="14"/>
  <c r="D50" i="14"/>
  <c r="C50" i="14"/>
  <c r="H49" i="14"/>
  <c r="G49" i="14"/>
  <c r="H48" i="14"/>
  <c r="G48" i="14"/>
  <c r="H47" i="14"/>
  <c r="G47" i="14"/>
  <c r="H46" i="14"/>
  <c r="G46" i="14"/>
  <c r="H45" i="14"/>
  <c r="G45" i="14"/>
  <c r="D130" i="14"/>
  <c r="D142" i="14" s="1"/>
  <c r="H50" i="14" l="1"/>
  <c r="G50" i="14"/>
  <c r="G83" i="24"/>
  <c r="H7" i="22" l="1"/>
  <c r="G7" i="22"/>
  <c r="H122" i="14" l="1"/>
  <c r="G122" i="14"/>
  <c r="N8" i="9" l="1"/>
  <c r="N10" i="9"/>
  <c r="N26" i="9"/>
  <c r="N27" i="9"/>
  <c r="N50" i="9"/>
  <c r="N51" i="9"/>
  <c r="N7" i="9"/>
  <c r="M8" i="9"/>
  <c r="M10" i="9"/>
  <c r="M11" i="9"/>
  <c r="M26" i="9"/>
  <c r="M27" i="9"/>
  <c r="M41" i="9"/>
  <c r="M7" i="9"/>
  <c r="F6" i="24"/>
  <c r="F9" i="24"/>
  <c r="F66" i="24"/>
  <c r="F83" i="24"/>
  <c r="F144" i="24"/>
  <c r="F149" i="24"/>
  <c r="F152" i="24"/>
  <c r="D121" i="26"/>
  <c r="D6" i="26" s="1"/>
  <c r="G88" i="26"/>
  <c r="H9" i="26"/>
  <c r="G9" i="26"/>
  <c r="G44" i="26"/>
  <c r="G80" i="26"/>
  <c r="G84" i="26"/>
  <c r="G90" i="26"/>
  <c r="G103" i="26"/>
  <c r="G123" i="26"/>
  <c r="G130" i="26"/>
  <c r="G134" i="26"/>
  <c r="G149" i="26"/>
  <c r="G151" i="26"/>
  <c r="G165" i="26"/>
  <c r="G169" i="26"/>
  <c r="G261" i="26"/>
  <c r="G274" i="26"/>
  <c r="H10" i="22"/>
  <c r="G10" i="22"/>
  <c r="H22" i="22"/>
  <c r="G22" i="22"/>
  <c r="H24" i="22"/>
  <c r="G24" i="22"/>
  <c r="H9" i="22"/>
  <c r="H23" i="22"/>
  <c r="H29" i="22"/>
  <c r="H40" i="22"/>
  <c r="H60" i="22"/>
  <c r="H74" i="22"/>
  <c r="G9" i="22"/>
  <c r="G23" i="22"/>
  <c r="G26" i="22"/>
  <c r="G29" i="22"/>
  <c r="G40" i="22"/>
  <c r="G60" i="22"/>
  <c r="G74" i="22"/>
  <c r="G137" i="22"/>
  <c r="G5" i="24" l="1"/>
  <c r="G163" i="26"/>
  <c r="G259" i="26"/>
  <c r="H7" i="26"/>
  <c r="G121" i="26"/>
  <c r="M70" i="9"/>
  <c r="N70" i="9"/>
  <c r="P11" i="9"/>
  <c r="P26" i="9"/>
  <c r="P27" i="9"/>
  <c r="O50" i="9"/>
  <c r="G7" i="26"/>
  <c r="P41" i="9"/>
  <c r="O51" i="9"/>
  <c r="O26" i="9"/>
  <c r="O11" i="9"/>
  <c r="O41" i="9"/>
  <c r="O10" i="9"/>
  <c r="O7" i="9"/>
  <c r="O27" i="9"/>
  <c r="O8" i="9"/>
  <c r="F5" i="24"/>
  <c r="H6" i="26" l="1"/>
  <c r="G6" i="26"/>
  <c r="O70" i="9"/>
  <c r="H121" i="14"/>
  <c r="G121" i="14"/>
  <c r="H55" i="14"/>
  <c r="H59" i="14"/>
  <c r="H66" i="14"/>
  <c r="H67" i="14"/>
  <c r="H10" i="14"/>
  <c r="H11" i="14"/>
  <c r="H12" i="14"/>
  <c r="H13" i="14"/>
  <c r="H14" i="14"/>
  <c r="H17" i="14"/>
  <c r="H18" i="14"/>
  <c r="H19" i="14"/>
  <c r="H20" i="14"/>
  <c r="H21" i="14"/>
  <c r="H24" i="14"/>
  <c r="H27" i="14"/>
  <c r="H28" i="14"/>
  <c r="H32" i="14"/>
  <c r="H34" i="14"/>
  <c r="H8" i="14" l="1"/>
  <c r="G18" i="14"/>
  <c r="G19" i="14"/>
  <c r="G20" i="14"/>
  <c r="G21" i="14"/>
  <c r="G10" i="14"/>
  <c r="G11" i="14"/>
  <c r="G12" i="14"/>
  <c r="G13" i="14"/>
  <c r="G14" i="14"/>
  <c r="G17" i="14"/>
  <c r="G23" i="14"/>
  <c r="G24" i="14"/>
  <c r="G27" i="14"/>
  <c r="G28" i="14"/>
  <c r="G32" i="14"/>
  <c r="G34" i="14"/>
  <c r="G8" i="14"/>
  <c r="C119" i="14" l="1"/>
  <c r="D119" i="14"/>
  <c r="E119" i="14"/>
  <c r="F119" i="14"/>
  <c r="G119" i="14" l="1"/>
  <c r="H119" i="14"/>
  <c r="D57" i="14"/>
  <c r="D52" i="14"/>
  <c r="F52" i="14" s="1"/>
  <c r="D64" i="14"/>
  <c r="E64" i="14"/>
  <c r="F64" i="14"/>
  <c r="C64" i="14"/>
  <c r="E57" i="14"/>
  <c r="F57" i="14"/>
  <c r="C57" i="14"/>
  <c r="E52" i="14"/>
  <c r="E25" i="14"/>
  <c r="F25" i="14"/>
  <c r="D42" i="14"/>
  <c r="E22" i="14"/>
  <c r="E42" i="14" s="1"/>
  <c r="F22" i="14"/>
  <c r="C22" i="14"/>
  <c r="C42" i="14" s="1"/>
  <c r="G57" i="14" l="1"/>
  <c r="G52" i="14"/>
  <c r="G64" i="14"/>
  <c r="H25" i="14"/>
  <c r="H22" i="14"/>
  <c r="F42" i="14"/>
  <c r="H64" i="14"/>
  <c r="H57" i="14"/>
  <c r="H52" i="14"/>
  <c r="G22" i="14"/>
  <c r="G25" i="14"/>
  <c r="C68" i="14"/>
  <c r="E68" i="14"/>
  <c r="D68" i="14"/>
  <c r="F68" i="14"/>
  <c r="D25" i="14"/>
  <c r="D16" i="14"/>
  <c r="E16" i="14"/>
  <c r="F16" i="14"/>
  <c r="C16" i="14"/>
  <c r="D9" i="14"/>
  <c r="E9" i="14"/>
  <c r="F9" i="14"/>
  <c r="C9" i="14"/>
  <c r="G68" i="14" l="1"/>
  <c r="F15" i="14"/>
  <c r="F31" i="14" s="1"/>
  <c r="F36" i="14" s="1"/>
  <c r="F39" i="14" s="1"/>
  <c r="C43" i="14"/>
  <c r="D43" i="14"/>
  <c r="E15" i="14"/>
  <c r="E31" i="14" s="1"/>
  <c r="E36" i="14" s="1"/>
  <c r="E43" i="14"/>
  <c r="G42" i="14"/>
  <c r="H42" i="14"/>
  <c r="H9" i="14"/>
  <c r="F43" i="14"/>
  <c r="H16" i="14"/>
  <c r="H68" i="14"/>
  <c r="G9" i="14"/>
  <c r="G16" i="14"/>
  <c r="G15" i="14" l="1"/>
  <c r="H15" i="14"/>
  <c r="G43" i="14"/>
  <c r="H43" i="14"/>
  <c r="G31" i="14" l="1"/>
  <c r="H31" i="14"/>
  <c r="H36" i="14"/>
  <c r="G36" i="14"/>
  <c r="E39" i="14"/>
  <c r="H39" i="14" l="1"/>
  <c r="G39" i="14"/>
  <c r="D15" i="14"/>
  <c r="D31" i="14" s="1"/>
  <c r="D36" i="14" s="1"/>
  <c r="D39" i="14" l="1"/>
  <c r="C15" i="14"/>
  <c r="C31" i="14" s="1"/>
  <c r="C36" i="14" s="1"/>
  <c r="C39" i="14" s="1"/>
</calcChain>
</file>

<file path=xl/sharedStrings.xml><?xml version="1.0" encoding="utf-8"?>
<sst xmlns="http://schemas.openxmlformats.org/spreadsheetml/2006/main" count="1214" uniqueCount="809">
  <si>
    <t>капітальне будівництво</t>
  </si>
  <si>
    <t>придбання (виготовлення) основних засобів</t>
  </si>
  <si>
    <t>придбання (створення) нематеріальних активів</t>
  </si>
  <si>
    <t>Фінансовий результат від операційної діяльності</t>
  </si>
  <si>
    <t>Витрати на оплату праці</t>
  </si>
  <si>
    <t>Відрахування на соціальні заходи</t>
  </si>
  <si>
    <t>Амортизація</t>
  </si>
  <si>
    <t xml:space="preserve">Код рядка </t>
  </si>
  <si>
    <t>Інші операційні витрати</t>
  </si>
  <si>
    <t>придбання (виготовлення) інших необоротних матеріальних активів</t>
  </si>
  <si>
    <t>№ з/п</t>
  </si>
  <si>
    <t>Усього</t>
  </si>
  <si>
    <t>модернізація, модифікація (добудова, дообладнання, реконструкція) основних засобів</t>
  </si>
  <si>
    <t>(посада)</t>
  </si>
  <si>
    <t>(підпис)</t>
  </si>
  <si>
    <t>Інші операційні витрати, усього, у тому числі:</t>
  </si>
  <si>
    <t>Капітальні інвестиції, усього,
у тому числі:</t>
  </si>
  <si>
    <t>податок на доходи фізичних осіб</t>
  </si>
  <si>
    <t>Фінансовий результат до оподаткування</t>
  </si>
  <si>
    <t xml:space="preserve">         (ініціали, прізвище)    </t>
  </si>
  <si>
    <t>(ініціали, прізвище)</t>
  </si>
  <si>
    <t>Основні фінансові показники</t>
  </si>
  <si>
    <t>Капітальні інвестиції</t>
  </si>
  <si>
    <t>Найменування об’єкта</t>
  </si>
  <si>
    <t>директор</t>
  </si>
  <si>
    <t>працівники</t>
  </si>
  <si>
    <t>Найменування показника</t>
  </si>
  <si>
    <t>адміністративно-управлінський персонал</t>
  </si>
  <si>
    <t>Валовий прибуток/збиток</t>
  </si>
  <si>
    <t>(    )</t>
  </si>
  <si>
    <t>Інші доходи, усього, у тому числі:</t>
  </si>
  <si>
    <t>Витрати з податку на прибуток</t>
  </si>
  <si>
    <t>Дохід з податку на прибуток</t>
  </si>
  <si>
    <t>8000</t>
  </si>
  <si>
    <t>8001</t>
  </si>
  <si>
    <t>8002</t>
  </si>
  <si>
    <t>8003</t>
  </si>
  <si>
    <t>8010</t>
  </si>
  <si>
    <t>Інші операційні доходи, усього, у тому числі:</t>
  </si>
  <si>
    <t>нетипові операційні доходи (розшифрувати)</t>
  </si>
  <si>
    <t>інші операційні доходи (розшифрувати)</t>
  </si>
  <si>
    <t>податок на прибуток підприємств</t>
  </si>
  <si>
    <t>інші податки та збори (розшифрувати)</t>
  </si>
  <si>
    <t>митні платежі</t>
  </si>
  <si>
    <t xml:space="preserve">єдиний внесок на загальнообов'язкове державне соціальне страхування                      </t>
  </si>
  <si>
    <t>інші податки, збори та платежі (розшифрувати)</t>
  </si>
  <si>
    <t>земельний податок</t>
  </si>
  <si>
    <t>орендна плата</t>
  </si>
  <si>
    <t>Чистий фінансовий результат</t>
  </si>
  <si>
    <t xml:space="preserve">Прибуток </t>
  </si>
  <si>
    <t>Збиток</t>
  </si>
  <si>
    <t>Середньомісячні витрати на оплату праці одного працівника (грн), усього, у тому числі:</t>
  </si>
  <si>
    <t>Інші витрати (розшифрувати)</t>
  </si>
  <si>
    <t>тис. грн (без ПДВ)</t>
  </si>
  <si>
    <t>{Додаток 1 в редакції Наказу Міністерства економічного розвитку і торгівлі № 1394 від 03.11.2015}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</si>
  <si>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</si>
  <si>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</si>
  <si>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Усього нараховано виплат</t>
  </si>
  <si>
    <t>Матеріальні витрати</t>
  </si>
  <si>
    <t>(тис. грн)</t>
  </si>
  <si>
    <t xml:space="preserve">Нраховані до сплати податки та збори до Державного бюджету України (податкові платежі) </t>
  </si>
  <si>
    <t>Нараховані до сплати податки та збори до місцевих бюджетів (податкові платежі)</t>
  </si>
  <si>
    <t>Нараховані до сплати інші податки, збори та платежі</t>
  </si>
  <si>
    <t xml:space="preserve"> (посада)</t>
  </si>
  <si>
    <t>військовий збір</t>
  </si>
  <si>
    <t>капітальне будівництво (розшифрувати)</t>
  </si>
  <si>
    <t>модернізація, модифікація (добудова, дообладнання, реконструкція) основних засобів (розшифрувати)</t>
  </si>
  <si>
    <t>капітальний ремонт (розшифрувати)</t>
  </si>
  <si>
    <t>тис. грн</t>
  </si>
  <si>
    <t xml:space="preserve">                   (підпис)</t>
  </si>
  <si>
    <t>Собівартість реалізованої продукції (товарів, робіт, послуг), усього, у тому числі:</t>
  </si>
  <si>
    <t>Матеріальні витрати (розшифрувати)</t>
  </si>
  <si>
    <t>Інші адміністративні витрати (розшифрувати)</t>
  </si>
  <si>
    <t>Інші операційні витрати (розшифрувати)</t>
  </si>
  <si>
    <t>придбання (виготовлення) інших необоротних матеріальних активів (розшифрувати)</t>
  </si>
  <si>
    <t>Фонд оплату праці</t>
  </si>
  <si>
    <t>8030</t>
  </si>
  <si>
    <t>Чистий дохід від реалізації продукції (товарів, робіт, послуг), усього, у тому числі:</t>
  </si>
  <si>
    <t>ДОХОДИ</t>
  </si>
  <si>
    <t>№Зз/п</t>
  </si>
  <si>
    <t>Інші фінансові доходи, усього, у тому числі:</t>
  </si>
  <si>
    <t>ВИТРАТИ</t>
  </si>
  <si>
    <t>Матеріальні витрати, у сього, у т.ч.:</t>
  </si>
  <si>
    <t>Інші витрати, усього, у т.ч:</t>
  </si>
  <si>
    <t>Адміністративні витрати:</t>
  </si>
  <si>
    <t>Інші адміністративні витрати, усього, у т.ч.:</t>
  </si>
  <si>
    <t>ВСЬОГО ВИТРАТ:</t>
  </si>
  <si>
    <t>1.</t>
  </si>
  <si>
    <t>у т.ч. використано на:</t>
  </si>
  <si>
    <t>1.1</t>
  </si>
  <si>
    <t>Адміністративні витрати, усього, у тому числі:</t>
  </si>
  <si>
    <t>Собівартість реалізованої продукції (товарів, робіт, послуг), усього, у т.ч.:</t>
  </si>
  <si>
    <t>1.3</t>
  </si>
  <si>
    <t>Адміністративні витрати, усього, у т.ч.:</t>
  </si>
  <si>
    <t>Інші операційні витрати, усього, у т.ч.:</t>
  </si>
  <si>
    <t>2.</t>
  </si>
  <si>
    <t>2.1</t>
  </si>
  <si>
    <t>2.2</t>
  </si>
  <si>
    <t>Капітальне будівництво, усього, у т.ч.:</t>
  </si>
  <si>
    <t>Придбання (виготовлення) основних засобів, усього, у т.ч.:</t>
  </si>
  <si>
    <t>Придбання (виготовлення) інших необоротних матеріальних активів, усього, у т.ч.:</t>
  </si>
  <si>
    <t>Розділ І. Формування фінансових результатів</t>
  </si>
  <si>
    <t>Розділ IІ. Розрахунки з бюджетом</t>
  </si>
  <si>
    <t>Розділ VI. Дані про персонал та витрати на оплату праці</t>
  </si>
  <si>
    <t>Розшифровка №1 до розділу І "Формування фінансових результатів"</t>
  </si>
  <si>
    <t>Розшифровка до розділу  IV. "Капітальні інвестиції"</t>
  </si>
  <si>
    <t>3.</t>
  </si>
  <si>
    <t>Кошти медичної субвенції з державного бюджету:</t>
  </si>
  <si>
    <t>4.</t>
  </si>
  <si>
    <t>5.</t>
  </si>
  <si>
    <t>Матеріальні витрати, усього, у т.ч.:</t>
  </si>
  <si>
    <t>план</t>
  </si>
  <si>
    <t>факт</t>
  </si>
  <si>
    <t>відхилення, +/-</t>
  </si>
  <si>
    <t>виконання, 
%</t>
  </si>
  <si>
    <t>відхилення, +,-</t>
  </si>
  <si>
    <t>відхилення, %</t>
  </si>
  <si>
    <t>відхилення, 
%</t>
  </si>
  <si>
    <t>Відхилення, +,-</t>
  </si>
  <si>
    <t>Відхилення, %</t>
  </si>
  <si>
    <t>Усього доходів</t>
  </si>
  <si>
    <t>Усього видатків</t>
  </si>
  <si>
    <t>відрахування частини чистого прибутку комунальними підприємствами, що є власністю Вінницької міської об'єднаної територіальної громади до бюджету Вінницької міської ОТГ</t>
  </si>
  <si>
    <t>Розшифровка №2 до розділу І "Формування фінансових результатів за джерелами доходів та використання коштів"</t>
  </si>
  <si>
    <t>Кошти державного бюджету від Національної служби здоров'я України</t>
  </si>
  <si>
    <t>Інші операційні витрати:</t>
  </si>
  <si>
    <t>Факт наростаючим підсумком з початку року</t>
  </si>
  <si>
    <r>
      <t xml:space="preserve">Чистий дохід від реалізації продукції (товарів, робіт, послуг) </t>
    </r>
    <r>
      <rPr>
        <sz val="16"/>
        <color theme="1"/>
        <rFont val="Times New Roman"/>
        <family val="1"/>
        <charset val="204"/>
      </rPr>
      <t>(розшифрувати)</t>
    </r>
  </si>
  <si>
    <r>
      <t>Інші фінансові доходи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</si>
  <si>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rPr>
        <b/>
        <sz val="16"/>
        <color theme="1"/>
        <rFont val="Times New Roman"/>
        <family val="1"/>
        <charset val="204"/>
      </rPr>
      <t>Фінансові витрати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</si>
  <si>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t>Інші доходи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</si>
  <si>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t xml:space="preserve">Інші витрати </t>
    </r>
    <r>
      <rPr>
        <sz val="16"/>
        <color theme="1"/>
        <rFont val="Times New Roman"/>
        <family val="1"/>
        <charset val="204"/>
      </rPr>
      <t>(розшифрувати)</t>
    </r>
  </si>
  <si>
    <r>
      <t>придбання (виготовлення) основних засобів (розшифрувати)</t>
    </r>
    <r>
      <rPr>
        <i/>
        <sz val="16"/>
        <color theme="1"/>
        <rFont val="Times New Roman"/>
        <family val="1"/>
        <charset val="204"/>
      </rPr>
      <t xml:space="preserve"> </t>
    </r>
  </si>
  <si>
    <r>
      <t>придбання (створення) нематеріальних активів (розшифрувати)</t>
    </r>
    <r>
      <rPr>
        <i/>
        <sz val="16"/>
        <color theme="1"/>
        <rFont val="Times New Roman"/>
        <family val="1"/>
        <charset val="204"/>
      </rPr>
      <t xml:space="preserve"> </t>
    </r>
  </si>
  <si>
    <r>
      <t xml:space="preserve">Середня кількість працівників </t>
    </r>
    <r>
      <rPr>
        <sz val="16"/>
        <color theme="1"/>
        <rFont val="Times New Roman"/>
        <family val="1"/>
        <charset val="204"/>
      </rPr>
      <t>(штатних працівників, зовнішніх сумісників та працівників, що працюють за цивільно-правовими договорами)</t>
    </r>
    <r>
      <rPr>
        <b/>
        <sz val="16"/>
        <color theme="1"/>
        <rFont val="Times New Roman"/>
        <family val="1"/>
        <charset val="204"/>
      </rPr>
      <t>, у тому числі:</t>
    </r>
  </si>
  <si>
    <t>Кошти міського бюджету/ кошти ВМОТГ</t>
  </si>
  <si>
    <t>Елементи операційних витрат:</t>
  </si>
  <si>
    <t>медикаменти та перев'язувальні матеріали</t>
  </si>
  <si>
    <t>бланки</t>
  </si>
  <si>
    <t>засоби для прання, чищення та особистої гігієни</t>
  </si>
  <si>
    <t>послуги інтернету</t>
  </si>
  <si>
    <t>послуги зв'язку</t>
  </si>
  <si>
    <t>абонплата за надання каналу передаваних даних</t>
  </si>
  <si>
    <t>страхування цивільно-правової відповідальності власників транспортних засобів</t>
  </si>
  <si>
    <t>обов'язкове особисте страхування водіїв від нещасних випадків на транспорті</t>
  </si>
  <si>
    <t>інформаційно-консультативні послуги</t>
  </si>
  <si>
    <t>ремонт медичної техніки</t>
  </si>
  <si>
    <t>обслуговування пожежної сигналізації</t>
  </si>
  <si>
    <t>навчання персоналу</t>
  </si>
  <si>
    <t>обслуговування ліфтів</t>
  </si>
  <si>
    <t>обслуговування комп'ютерної техніки</t>
  </si>
  <si>
    <t>обслуговування програмного забезпечення</t>
  </si>
  <si>
    <t>оплата електроенергії</t>
  </si>
  <si>
    <t>оплата теплопостачання</t>
  </si>
  <si>
    <t>водопостачання та водовідведення</t>
  </si>
  <si>
    <t>продукти харчування</t>
  </si>
  <si>
    <t>медичні бланки</t>
  </si>
  <si>
    <t>витрати пов'язані з використанням службових автомобілів</t>
  </si>
  <si>
    <t>господарські товари,засоби</t>
  </si>
  <si>
    <t>супровід програм</t>
  </si>
  <si>
    <t>технічне обслуговування пожежної сигналізації, пожежних гігрантів</t>
  </si>
  <si>
    <t>архів ЦБ ДОЗ</t>
  </si>
  <si>
    <t>послуги з охорони приміщення</t>
  </si>
  <si>
    <t>технічне обслуговування комп'ютерної техніки</t>
  </si>
  <si>
    <t>обслуговування підйомників</t>
  </si>
  <si>
    <t>повірка медичної техніки</t>
  </si>
  <si>
    <t>податок на землю</t>
  </si>
  <si>
    <t>пеня</t>
  </si>
  <si>
    <t>Кошти отримані від надання послуг (основна господарська діяльність)</t>
  </si>
  <si>
    <t>господарські засоби, товари,будівельлні матеріали</t>
  </si>
  <si>
    <t>Матеріальні витрати, усього, у тому числі:</t>
  </si>
  <si>
    <t>будівельні матеріали</t>
  </si>
  <si>
    <t>послуги програмного забезпечення "МЕДОК"</t>
  </si>
  <si>
    <t>миючі засоби для прання, пакети для сміття, паперова продукція</t>
  </si>
  <si>
    <t xml:space="preserve"> господарські товари та засоби</t>
  </si>
  <si>
    <t>ремонт побутової техніки</t>
  </si>
  <si>
    <t>Залучення кредитних коштів</t>
  </si>
  <si>
    <t>редакційні послуги</t>
  </si>
  <si>
    <t>6.</t>
  </si>
  <si>
    <t>7.1</t>
  </si>
  <si>
    <t>господарські товари</t>
  </si>
  <si>
    <t>журнали,конверти</t>
  </si>
  <si>
    <t>медичні бланки,обмінні карти</t>
  </si>
  <si>
    <t xml:space="preserve">бланки лікарняних листків </t>
  </si>
  <si>
    <t>страхові послуги</t>
  </si>
  <si>
    <t>питна вода</t>
  </si>
  <si>
    <t>ремонт, обслуговування автомобіля</t>
  </si>
  <si>
    <t>землевпорядні роботи</t>
  </si>
  <si>
    <t>проведення фотозйомки</t>
  </si>
  <si>
    <t>поточний ремонт приміщень</t>
  </si>
  <si>
    <t>списання вартості періодичних видань</t>
  </si>
  <si>
    <t>касове обслуговування</t>
  </si>
  <si>
    <t>включено до витрат податкового зобо'язання із ПДВ, частки використання товарів/послуг в оподаткованих операціях у процентному відношенні</t>
  </si>
  <si>
    <t>миючі,чистящі та засоби для прання</t>
  </si>
  <si>
    <t>ПК (BRAIN, 2 шт)</t>
  </si>
  <si>
    <t>СРАР система (3 шт)</t>
  </si>
  <si>
    <t xml:space="preserve"> </t>
  </si>
  <si>
    <t xml:space="preserve">будівельні матеріали </t>
  </si>
  <si>
    <t>Інші витрати усього, у т. ч.:</t>
  </si>
  <si>
    <t>послуги з бакобстеження</t>
  </si>
  <si>
    <t>послуги з прання та чищення білизни</t>
  </si>
  <si>
    <t>витрати пов'язані з використанням службових автомобілів (бензин, пмм)</t>
  </si>
  <si>
    <t xml:space="preserve">автозапчастини </t>
  </si>
  <si>
    <t>папір, канцтовари</t>
  </si>
  <si>
    <t>послуги з технічного нагляду</t>
  </si>
  <si>
    <t>послуги з заправки картриджів</t>
  </si>
  <si>
    <t>послуги з охорони приміщень</t>
  </si>
  <si>
    <t>обслуговування сайту, сторінки у соцмережах</t>
  </si>
  <si>
    <t>послуги централізованого архіву</t>
  </si>
  <si>
    <t>Матеріальні витрати усього,в т.ч.:</t>
  </si>
  <si>
    <t>Інші витрати,усього, у т.ч.:</t>
  </si>
  <si>
    <t>послуги з програми "Стоп Грип"</t>
  </si>
  <si>
    <t>послуги з монтажу системи киснепостачання</t>
  </si>
  <si>
    <t>вивезення сміття (ТВП)</t>
  </si>
  <si>
    <t>2.1.1</t>
  </si>
  <si>
    <t>2.1.2</t>
  </si>
  <si>
    <t>2.1.3</t>
  </si>
  <si>
    <t>2.1.5</t>
  </si>
  <si>
    <t>2.2.1</t>
  </si>
  <si>
    <t>2.2.5</t>
  </si>
  <si>
    <t>Матеріальні витрати, усього, у т. ч.:</t>
  </si>
  <si>
    <t>1.1.1</t>
  </si>
  <si>
    <t>1.1.2</t>
  </si>
  <si>
    <t>1.1.3</t>
  </si>
  <si>
    <t>1.1.4</t>
  </si>
  <si>
    <t>1.1.5</t>
  </si>
  <si>
    <t>1.2</t>
  </si>
  <si>
    <t>1.2.1</t>
  </si>
  <si>
    <t>1.2.2</t>
  </si>
  <si>
    <t>1.2.3</t>
  </si>
  <si>
    <t>1.2.5</t>
  </si>
  <si>
    <t>Інші  витрати усього, у т.ч.:</t>
  </si>
  <si>
    <t>1.3.2</t>
  </si>
  <si>
    <t>1.3.3</t>
  </si>
  <si>
    <t>Інші адміністративні витрати,усього,у т.ч.:</t>
  </si>
  <si>
    <t>Інші витрати усього, в т.ч.:</t>
  </si>
  <si>
    <t>Матеріальні витрати усього, в т.ч.:</t>
  </si>
  <si>
    <t>Відрахування на соціальні заходи  (ЄСВ)</t>
  </si>
  <si>
    <t>9.</t>
  </si>
  <si>
    <t>Кошти отримані від реалізації в установленому порядку майна ( крім нерухомого майна)</t>
  </si>
  <si>
    <t>господарські товари, технічний інвентар</t>
  </si>
  <si>
    <t>Надходження від відсотків за залишками коштів на поточних рахунках</t>
  </si>
  <si>
    <t>канцтовари, папір</t>
  </si>
  <si>
    <t>Надходження від відсотків за залишками коштів на депозитних  рахунках</t>
  </si>
  <si>
    <t>Інші адміністративні витрати:</t>
  </si>
  <si>
    <t>Амортизація усього, в т.ч.:</t>
  </si>
  <si>
    <t>миючі засоби для прання, чищення та особистої гігієни</t>
  </si>
  <si>
    <t>будівельні маткріали</t>
  </si>
  <si>
    <t>господарські засоби, товари</t>
  </si>
  <si>
    <t>послугм з бакобстеження</t>
  </si>
  <si>
    <t xml:space="preserve">автозапчастини, </t>
  </si>
  <si>
    <t>витрати повязані з використанням службових автомобілів</t>
  </si>
  <si>
    <t>послуги з ремонту та обслуговування автомобіля</t>
  </si>
  <si>
    <t>послуги з оплати експертного звіту по реконструкції системи киснепостачання</t>
  </si>
  <si>
    <t>послуги з утилізації небезпечних відходів</t>
  </si>
  <si>
    <t>послуги з постачання пакетів програмного забезпечення</t>
  </si>
  <si>
    <t>послуги з ремонту автомобіля</t>
  </si>
  <si>
    <t>послуги з ремонту ПК</t>
  </si>
  <si>
    <t>послуги з дератизації та дезінсекції</t>
  </si>
  <si>
    <t>послуги з монтажу пожежних шаф</t>
  </si>
  <si>
    <t>послуги з вивезення ТВП</t>
  </si>
  <si>
    <t>адвокатські послуги</t>
  </si>
  <si>
    <t xml:space="preserve">послуги зв'язку </t>
  </si>
  <si>
    <t>послуги з Інтернету</t>
  </si>
  <si>
    <t>послуги з навчання персоналу</t>
  </si>
  <si>
    <t>послуги з попвнення Смарт картки</t>
  </si>
  <si>
    <t>автозапчастини,  витрати повязані з використанням службового автомобіля</t>
  </si>
  <si>
    <t>амортизація основних засобів, ІНМА  і нематеріальних активів</t>
  </si>
  <si>
    <t>амортизація основних засобів, ІНМА  і нематеріальних активів загальногосподарського призначення</t>
  </si>
  <si>
    <t xml:space="preserve">списання вартості періодичних видань </t>
  </si>
  <si>
    <t>кошти державного бюджета від Національної служби здоров'я</t>
  </si>
  <si>
    <t>кошти, отримані від надання платних послуг (основна господарська діяльність)</t>
  </si>
  <si>
    <t>кошти бюджету Вінницької МОТГ/ кошти бюджету ВМТГ</t>
  </si>
  <si>
    <t>кошти медичної субвенції з державного бюджету</t>
  </si>
  <si>
    <t>кошти орендарів (відшкодування за енергоносії, орендна плата за приміщення)</t>
  </si>
  <si>
    <t>7.</t>
  </si>
  <si>
    <t>8.</t>
  </si>
  <si>
    <t>надходження від відсотків за залишками коштів на поточних рахунках</t>
  </si>
  <si>
    <t>надходження від відсотків за залишками коштів на депозитних рахунках</t>
  </si>
  <si>
    <t>нарахування амортизації на безоплатно отримані активи</t>
  </si>
  <si>
    <t>оприбуткування на баланс вторсировини</t>
  </si>
  <si>
    <t>послуги з повірки медтехніки</t>
  </si>
  <si>
    <t>канцелярські товари,папір</t>
  </si>
  <si>
    <t>автозапчастини</t>
  </si>
  <si>
    <t>послуги з вивозу сміття</t>
  </si>
  <si>
    <t>послуги з утилізаціі небезпечних відходів</t>
  </si>
  <si>
    <t>послуги з прання та прасування білизни</t>
  </si>
  <si>
    <t>послуги з перевезення медичних працівників</t>
  </si>
  <si>
    <t>послуги з супроводу  програм</t>
  </si>
  <si>
    <t xml:space="preserve"> технічне обслуговування комп'ютерної техніки</t>
  </si>
  <si>
    <t>послуги з поповнення Смарт картки</t>
  </si>
  <si>
    <t>плата за перетікання реактивної енергії</t>
  </si>
  <si>
    <t>послуги з обслуговування пожежної сигналізації, пожежних гігрантів</t>
  </si>
  <si>
    <t>GSM контролер (1 шт)</t>
  </si>
  <si>
    <t>обслуговування пожежної сигналізації та пожежних гігрантів</t>
  </si>
  <si>
    <t>послуги з атестації робочих місць</t>
  </si>
  <si>
    <t>оплата водопостачання та водовідведення</t>
  </si>
  <si>
    <t>Інші операційні витрати усього,в т.ч.:</t>
  </si>
  <si>
    <t xml:space="preserve">послуги із захороненя </t>
  </si>
  <si>
    <t>послуги централізованого архіву ЦБ ДОЗ</t>
  </si>
  <si>
    <t>інформаційно-консультативні та редакційні послуги</t>
  </si>
  <si>
    <t>послуги з підготовки внутрішньобудинкової мережі до опалювального сезону</t>
  </si>
  <si>
    <t>листи непрацездатності  5 днів</t>
  </si>
  <si>
    <t>нарахування на листи непрацездатності 5 днів</t>
  </si>
  <si>
    <t>послуги з повірки лічильника електроенергії</t>
  </si>
  <si>
    <t xml:space="preserve">страхові послуги </t>
  </si>
  <si>
    <t>послуги з підшивки документів</t>
  </si>
  <si>
    <t>послуги з виготовлення проекту землеустрою</t>
  </si>
  <si>
    <t>поштові послуги</t>
  </si>
  <si>
    <t>послуги з гідравлічного випробування внутрішньобудинкоівої мережв</t>
  </si>
  <si>
    <t>послуги із страхування медичного персоналу (ВІЛ, гепатит)</t>
  </si>
  <si>
    <t>послуги з технічного обслуговування вогнегасників</t>
  </si>
  <si>
    <t>послуги з технічного нагляду систем та підтримкою</t>
  </si>
  <si>
    <t>послуги з надання доступу до Інтернет порталу</t>
  </si>
  <si>
    <t>послуги з поточного ремонту жіночої консультації та 1 поверху пологового відділення</t>
  </si>
  <si>
    <t>послуги з поточного ремонту трубопровода</t>
  </si>
  <si>
    <t>технічна перевірка точок обліку</t>
  </si>
  <si>
    <t>послуги з технічного обстеження обєкту нерухомого майна</t>
  </si>
  <si>
    <t>послуги з технічного обстеження об'єкта нрухомого майна</t>
  </si>
  <si>
    <t>послуги з експертизи ТЗ</t>
  </si>
  <si>
    <t>послуги з поточного ремонту трубопроводів</t>
  </si>
  <si>
    <t>послуги з технічної повірки точок обліку</t>
  </si>
  <si>
    <t>послуги із складання формуляру</t>
  </si>
  <si>
    <t xml:space="preserve">Відрахування на соціальні заходи  (ЄСВ)                                                              </t>
  </si>
  <si>
    <t>3.1</t>
  </si>
  <si>
    <t>3.1.1</t>
  </si>
  <si>
    <t>Інші адміністративні витрати усього, в т.ч.:</t>
  </si>
  <si>
    <t>8.1</t>
  </si>
  <si>
    <t>8.1.1</t>
  </si>
  <si>
    <t>9.1</t>
  </si>
  <si>
    <t>9.1.1</t>
  </si>
  <si>
    <t>10.1</t>
  </si>
  <si>
    <t>4.1</t>
  </si>
  <si>
    <t>4.1.5</t>
  </si>
  <si>
    <t>10.</t>
  </si>
  <si>
    <t>Собівартість реалізованої продукції (товарів, робіт, послуг)</t>
  </si>
  <si>
    <t>кошти отримані від реалізації в установленому порядку майна (крім нерухомого майна)</t>
  </si>
  <si>
    <t>фотокаталітичний знезаражувач (5 шт)</t>
  </si>
  <si>
    <t>мікроскоп (1 шт)</t>
  </si>
  <si>
    <t>рамка дезінфікційна (1 шт)</t>
  </si>
  <si>
    <t xml:space="preserve">повітродувка </t>
  </si>
  <si>
    <t>кондиціонер (1 шт)</t>
  </si>
  <si>
    <t>лічильник кисню (1 шт)</t>
  </si>
  <si>
    <t>апарат ШВЛ (1 шт)</t>
  </si>
  <si>
    <t>кисневі концентратори (4 шт)</t>
  </si>
  <si>
    <t>генератор дизельний (1 шт)</t>
  </si>
  <si>
    <t>апарат ШВЛ (3 шт)</t>
  </si>
  <si>
    <t>модульний монітор пацієнта ( 3шт)</t>
  </si>
  <si>
    <t>модуль капнографії бокового потоку (2 шт)</t>
  </si>
  <si>
    <t>операційний стіл (1 шт)</t>
  </si>
  <si>
    <t>лампа операційна (безтіньова) (1 шт)</t>
  </si>
  <si>
    <t>шприцевий насос двоканальний (3 шт)</t>
  </si>
  <si>
    <t>системний блок  (3 шт)</t>
  </si>
  <si>
    <t>аналізатор біохімічний  (1 шт)</t>
  </si>
  <si>
    <t>медичне електричне Ліжко -Трансформер, (3 шт)</t>
  </si>
  <si>
    <t>система пожежної сигналізації</t>
  </si>
  <si>
    <t>система відеонагляду</t>
  </si>
  <si>
    <t>лампа бактерицидна  (11 шт)</t>
  </si>
  <si>
    <t>монітор (2 шт)</t>
  </si>
  <si>
    <t>комутатор (1 шт)</t>
  </si>
  <si>
    <t>мякий інвентар</t>
  </si>
  <si>
    <t>тумбочка приліжкова (31 шт)</t>
  </si>
  <si>
    <t>ліжко лікарняне (4 шт)</t>
  </si>
  <si>
    <t>матрац медичний (19 шт)</t>
  </si>
  <si>
    <t>блок живлення (1 шт)</t>
  </si>
  <si>
    <t>душова кабіна (1 шт)</t>
  </si>
  <si>
    <t>пульсоксиметри (5 шт)</t>
  </si>
  <si>
    <t>тонометр  (9 шт)</t>
  </si>
  <si>
    <t>лампа бактерицидна  (18 шт)</t>
  </si>
  <si>
    <t>мотокоса (1 шт)</t>
  </si>
  <si>
    <t>бойлери (6 шт)</t>
  </si>
  <si>
    <t>лічильник електроенергії (1 шт)</t>
  </si>
  <si>
    <t>шафа пожежна (15 шт)</t>
  </si>
  <si>
    <t>контейнер під сміття (3 шт)</t>
  </si>
  <si>
    <t>морозильна камера (1 шт)</t>
  </si>
  <si>
    <t>балони кисневі (16 шт)</t>
  </si>
  <si>
    <r>
      <t>Інші джерела (НСЗУ</t>
    </r>
    <r>
      <rPr>
        <i/>
        <sz val="16"/>
        <color theme="1"/>
        <rFont val="Times New Roman"/>
        <family val="1"/>
        <charset val="204"/>
      </rPr>
      <t>)</t>
    </r>
  </si>
  <si>
    <t>Бюджетне фінансування (кошти бюджету ВМОТГ)</t>
  </si>
  <si>
    <t>кисневий концентратор (4 шт)</t>
  </si>
  <si>
    <t>лампа операційна безтіньова (1 шт)</t>
  </si>
  <si>
    <t>аналізатор біохімічний (1 шт)</t>
  </si>
  <si>
    <t>модульний монітор пацієнта (2 шт)</t>
  </si>
  <si>
    <t>блок живлення (3 шт)</t>
  </si>
  <si>
    <t>штори жалюзі вертикальні (60 м.кв)</t>
  </si>
  <si>
    <t xml:space="preserve">меблі офісні </t>
  </si>
  <si>
    <t>розшифрувати суми</t>
  </si>
  <si>
    <t>Залишок матеріалів, придбаних у минулих періодах за рахунок коштів ВМОТГ</t>
  </si>
  <si>
    <t>Залишок матеріалів, придбаних у минулих періодах за рахунок коштів медичної субвенції з державного бюджету</t>
  </si>
  <si>
    <t>Залишок матеріалів, придбаних у минулих періодах за рахунок коштів від надання платних послуг</t>
  </si>
  <si>
    <t>благодійна допомога (натура)</t>
  </si>
  <si>
    <t>благодійна допомога (гроші)</t>
  </si>
  <si>
    <t xml:space="preserve">Залишок матеріалів, придбаних у минулих періодах за рахунок коштів від благодійної допомоги </t>
  </si>
  <si>
    <t>4.1.1</t>
  </si>
  <si>
    <t>4.1.2</t>
  </si>
  <si>
    <t>4.1.3</t>
  </si>
  <si>
    <t>11.</t>
  </si>
  <si>
    <t>11.1</t>
  </si>
  <si>
    <t>12.</t>
  </si>
  <si>
    <t>12.1</t>
  </si>
  <si>
    <t>12.1.1</t>
  </si>
  <si>
    <t>13.1</t>
  </si>
  <si>
    <t>13.1.1</t>
  </si>
  <si>
    <t>13.</t>
  </si>
  <si>
    <t>15.</t>
  </si>
  <si>
    <t>15.2</t>
  </si>
  <si>
    <t>4.2</t>
  </si>
  <si>
    <t>4.2.1</t>
  </si>
  <si>
    <t>4.2.2</t>
  </si>
  <si>
    <t>4.2.3</t>
  </si>
  <si>
    <t>4.2.5</t>
  </si>
  <si>
    <t>4.3</t>
  </si>
  <si>
    <t>4.3.2</t>
  </si>
  <si>
    <t>4.3.3</t>
  </si>
  <si>
    <t>6.1</t>
  </si>
  <si>
    <t>6.2</t>
  </si>
  <si>
    <t>7.1.1</t>
  </si>
  <si>
    <t>15.1</t>
  </si>
  <si>
    <t>15.1.4</t>
  </si>
  <si>
    <t>15.2.4</t>
  </si>
  <si>
    <t>Директор КНП "ВМКПБ №1"</t>
  </si>
  <si>
    <r>
      <t>Директор КНП "ВМКПБ №1"</t>
    </r>
    <r>
      <rPr>
        <u/>
        <sz val="16"/>
        <color theme="1"/>
        <rFont val="Times New Roman"/>
        <family val="1"/>
        <charset val="204"/>
      </rPr>
      <t xml:space="preserve"> </t>
    </r>
  </si>
  <si>
    <t>Факт 
 2020 рік</t>
  </si>
  <si>
    <t>План 
  2021 рік</t>
  </si>
  <si>
    <t>Факт 
  2021 рік</t>
  </si>
  <si>
    <t>пральна машина  (2 шт)</t>
  </si>
  <si>
    <t>Лапараскопічна стойка (1 шт)</t>
  </si>
  <si>
    <t>Гістероскопічна стойка (1 шт)</t>
  </si>
  <si>
    <t>мікродозатор 8 канальний (1 шт)</t>
  </si>
  <si>
    <t>апарат ШВЛ Neumovent (9шт)</t>
  </si>
  <si>
    <t>холодиьна камера Snige (1 шт)</t>
  </si>
  <si>
    <t>функціональне ліжко ТМ-D 4062 (14 шт)</t>
  </si>
  <si>
    <t>інфузійна помпа КЛ-8052 N(8шт)</t>
  </si>
  <si>
    <t>шприцевий насос (8шт)</t>
  </si>
  <si>
    <t>система рентгенівська мобільна Ultra 200-A(1шт)</t>
  </si>
  <si>
    <t>комплект д/д методом ІФА (1шт)</t>
  </si>
  <si>
    <t>монітор пацієнта Osen8000 (8шт)</t>
  </si>
  <si>
    <t>монітор пацієнта Osen8000 з капнографією (8шт)</t>
  </si>
  <si>
    <t>пульсоксиметр Brightfield Healthcare KH-381 (15 шт)</t>
  </si>
  <si>
    <t>електрокардіограф Brightfield Healthcare Е-12 (3 шт)</t>
  </si>
  <si>
    <t>система УЗД (1шт)</t>
  </si>
  <si>
    <t>дефібрилятор Rescue Life (1шт)</t>
  </si>
  <si>
    <t>концентратор кисню з подвійним потоком OLV*10 (9шт)</t>
  </si>
  <si>
    <t>ларингоскоп KaWe (3 шт)</t>
  </si>
  <si>
    <t>відеоларингоскоп VS-10S (2шт)</t>
  </si>
  <si>
    <t>промінювач бактнрицидний ОБПе-450м(4шт)</t>
  </si>
  <si>
    <t>насос д/ентерального годування (1шт)</t>
  </si>
  <si>
    <t>концентратор кисню 10л (10шт)</t>
  </si>
  <si>
    <t>ліжка медичні функціональні (30шт)</t>
  </si>
  <si>
    <t>візок для транспортування хворих (каталка) ТБС-200 (2шт)</t>
  </si>
  <si>
    <t>сканер УЗД HS 30 (1шт)</t>
  </si>
  <si>
    <t>термостат водяний YW-2 (1шт)</t>
  </si>
  <si>
    <t>центрифуга лабораторна MICRO ed CV-3MT (2 шт)</t>
  </si>
  <si>
    <t>аквадистилятор електричний DE-5 (1шт)</t>
  </si>
  <si>
    <t>термостат сухоповітряний TC-20 (1шт)</t>
  </si>
  <si>
    <t>аналізатор газового складу, електролітів, метаболітів, показників крові (1шт)</t>
  </si>
  <si>
    <t>ліжко двохсекційне (34 шт)</t>
  </si>
  <si>
    <t>картофелечистка Торгмаш МОК (1шт)</t>
  </si>
  <si>
    <t>принтер б/в (1 шт)</t>
  </si>
  <si>
    <t>пульсоксиметр (5шт)</t>
  </si>
  <si>
    <t>відеодомофон з панеллю (1шт)</t>
  </si>
  <si>
    <t>відеокамери (5шт)</t>
  </si>
  <si>
    <t>монітор ASUS 21,5(1шт)</t>
  </si>
  <si>
    <t>матринська плата МВ (1шт)</t>
  </si>
  <si>
    <t>жорсткий диск (2шт)</t>
  </si>
  <si>
    <t>мікродозатор одноканальний (2шт)</t>
  </si>
  <si>
    <t>лампи бактерицидні (10 шт)</t>
  </si>
  <si>
    <t>настінний дозатор з розеткою (8 шт)</t>
  </si>
  <si>
    <t>пульсоксиметр ВМ 1000В</t>
  </si>
  <si>
    <t>відсмоктувач медичний (8шт)</t>
  </si>
  <si>
    <t>стіл процедурний (4шт)</t>
  </si>
  <si>
    <t>стелаж (2шт)</t>
  </si>
  <si>
    <t>телефони мобільні (15шт)</t>
  </si>
  <si>
    <t>меблі офісні (1 шт)</t>
  </si>
  <si>
    <t>коляска інвалідна (1шт)</t>
  </si>
  <si>
    <t>опромінювач бактерицидний ОБН-150М (30 шт)</t>
  </si>
  <si>
    <t>опромінювач УФО Стандарт 30 (4 шт)</t>
  </si>
  <si>
    <t>дозатор кисню настінний із зволожувачем (100 шт)</t>
  </si>
  <si>
    <t>мішок дихальний АМБУ дорослий (3 шт)</t>
  </si>
  <si>
    <t>мішок дихальний АМБУ дитячий (3 шт)</t>
  </si>
  <si>
    <t>процесор AMD 3400G з корпусом (1шт)</t>
  </si>
  <si>
    <t>блок живлення ІБП  (3 шт)</t>
  </si>
  <si>
    <t>комутатор Micro Tik heX (1шт)</t>
  </si>
  <si>
    <t>ліжко-трансформер (гінекологічне)(3 шт)</t>
  </si>
  <si>
    <t>бойлер б/в (1 шт)</t>
  </si>
  <si>
    <t>відеореєстратор(1 шт)</t>
  </si>
  <si>
    <t>Принтер БФП МФУ (Canon, 2 шт)</t>
  </si>
  <si>
    <t>ваги дитячі електронні ТВЕ (20шт)</t>
  </si>
  <si>
    <t>Ліжко д/новонароджених КН -1(10 шт)</t>
  </si>
  <si>
    <t>Столик пеленальний (6шт)</t>
  </si>
  <si>
    <t>Опромінювач фізіотерапевтичний (6 шт)</t>
  </si>
  <si>
    <t>Апарат наркозно-дихальний (1шт)</t>
  </si>
  <si>
    <t>Напівавтоматичний дефібрілятор (2шт)</t>
  </si>
  <si>
    <t>Датчик SC3123(1шт)</t>
  </si>
  <si>
    <t>Фетальний монітор (5 шт)</t>
  </si>
  <si>
    <t>Крісло гінекологічне (4 шт)</t>
  </si>
  <si>
    <t>Система д/обігріву пацієнтів (1 шт)</t>
  </si>
  <si>
    <t>Аудіометр (1 шт)</t>
  </si>
  <si>
    <t>Піддон д/душа(6 шт)</t>
  </si>
  <si>
    <t>вогнегасники (15 шт)</t>
  </si>
  <si>
    <t>рукав пожежний (5 шт)</t>
  </si>
  <si>
    <t>ствол пожежний (5 шт)</t>
  </si>
  <si>
    <t>маршрутизатор (з ПЗ Windovs (1шт)</t>
  </si>
  <si>
    <t>бойлери 80 л Ariston (6 шт)</t>
  </si>
  <si>
    <t>Шафа пожежна в комплекті (15 шт)</t>
  </si>
  <si>
    <t>Шафа медична (6 шт)</t>
  </si>
  <si>
    <t>вимірювач АТ (тонометр  15 шт)</t>
  </si>
  <si>
    <t>столики медичні (інструментальні, маніпуляційні, анестезіолога, тощо, 18 шт)</t>
  </si>
  <si>
    <t>меблі медичні (тумби приліжкові,19 шт)</t>
  </si>
  <si>
    <t>меблі медичні (шафи медичні,6 шт)</t>
  </si>
  <si>
    <t>жалюзі вертикальні (1 шт)(82,5 м.кв,24 шт)</t>
  </si>
  <si>
    <t>Коробка КСК (бікси н/ст 5 шт)</t>
  </si>
  <si>
    <t>Ємність контейнер д/знезареження (3 шт)</t>
  </si>
  <si>
    <t>Камера УФО (5 шт)</t>
  </si>
  <si>
    <t>Камера УФО (дезінфікуюча)(2 шт)</t>
  </si>
  <si>
    <t>СРАР система(шлем 3 шт)</t>
  </si>
  <si>
    <t>засіб КЗІ (флешка-токен 41 шт)</t>
  </si>
  <si>
    <t>Факт 
2020 року</t>
  </si>
  <si>
    <t>План 
 2021 року</t>
  </si>
  <si>
    <t>Факт 
 2021 року</t>
  </si>
  <si>
    <t xml:space="preserve">медичні бланки </t>
  </si>
  <si>
    <t xml:space="preserve">продукти харчування </t>
  </si>
  <si>
    <t>Нарахована амортизація на безоплатно ( в т.ч. цільові) отримані активи</t>
  </si>
  <si>
    <t>послуги з монтажу ( в т.ч. системи редуктування  киснепостачання)</t>
  </si>
  <si>
    <t>послуги з медичного огляду працівників</t>
  </si>
  <si>
    <t>послуги зв'язку (Укртелеком)</t>
  </si>
  <si>
    <t>послуги з повірки та монтажу лічильників тепла</t>
  </si>
  <si>
    <t xml:space="preserve"> послуги з вивезення сміття та листя </t>
  </si>
  <si>
    <t>обслуговування програмного забезпечення ( в т.ч. ПЗ "Медок")</t>
  </si>
  <si>
    <t>медикаменти та перев'язувальні матеріали ( в т.ч.медикаменти  по програмі  Стоп грип)</t>
  </si>
  <si>
    <t>оплата послуг з експертної оцінки</t>
  </si>
  <si>
    <t>рекламні послуги</t>
  </si>
  <si>
    <t>послуги з виконання геодезичної зйомки</t>
  </si>
  <si>
    <t xml:space="preserve">послуги з поточного ремонту приміщення </t>
  </si>
  <si>
    <t xml:space="preserve">послуги з обслуговування сайту </t>
  </si>
  <si>
    <t>13.2</t>
  </si>
  <si>
    <t>13.2.1</t>
  </si>
  <si>
    <t>Кошти орендарів  (відшкодування за енергоносії, оренда приміщення,оренда нерухомого майна )</t>
  </si>
  <si>
    <t>оплата за перетоки реактивної електроенергії</t>
  </si>
  <si>
    <t>інші комунальні витрати (експлуатаційні)</t>
  </si>
  <si>
    <t>плата за оренду Ємності</t>
  </si>
  <si>
    <t>Кошти обласного бюджету (відшкодування заробітної плати лікарям інтернам 1 року навчання)</t>
  </si>
  <si>
    <t>6.1.2</t>
  </si>
  <si>
    <t>оплата послуг з оренди Ємності (нерухомого майна)</t>
  </si>
  <si>
    <t>Інші витрати, усього, у т.ч.:</t>
  </si>
  <si>
    <t>Факт 
 2020 року</t>
  </si>
  <si>
    <t>послуги Інтернету</t>
  </si>
  <si>
    <t>утилізація небезпечних відходів ( в т.ч. ламп)</t>
  </si>
  <si>
    <t>послуги з розширення структурованої кабельної мережі</t>
  </si>
  <si>
    <t>послуги з опломбування лічильника</t>
  </si>
  <si>
    <t>послуги навчання персоналу</t>
  </si>
  <si>
    <t>включено до витрат податкового зобовязання із ПДВ частку використання товарів/послу в оподатковуваних операціях у % співвідношенні</t>
  </si>
  <si>
    <t>2.3</t>
  </si>
  <si>
    <t>Інші операційні витрати , усього у т.ч.:</t>
  </si>
  <si>
    <t>миючі засоби, засоби для прання , чищення та осорбистої гігієни</t>
  </si>
  <si>
    <t>включено до витрати податкового зобов'язання із ПДВ частку використання товарів/послуг в оподатковуваних операціях  у % співвідношенні</t>
  </si>
  <si>
    <t>засоби для прання , чищення  та особистої гігієни</t>
  </si>
  <si>
    <t>кошти обласного бюджету (відшкодування заробітної плати  інтернам 1 року навчання)</t>
  </si>
  <si>
    <t xml:space="preserve">ЗВІТ
 про виконання показників фінансового плану КНП "Вінницький міський клінічний пологовий будинок №1"
за 2021 рік
      </t>
  </si>
  <si>
    <t>Звітний період   2021 рік</t>
  </si>
  <si>
    <t xml:space="preserve">  2020 рік</t>
  </si>
  <si>
    <t xml:space="preserve"> 2021 рік</t>
  </si>
  <si>
    <t>за 2020 рік</t>
  </si>
  <si>
    <t>за 2021 рік</t>
  </si>
  <si>
    <t>План на 2021 рік</t>
  </si>
  <si>
    <t>Факт за 2021 рік</t>
  </si>
  <si>
    <t>1.2.4</t>
  </si>
  <si>
    <t>план 
 2021 рік</t>
  </si>
  <si>
    <t>факт
  2021 рік</t>
  </si>
  <si>
    <t>план 
2021 рік</t>
  </si>
  <si>
    <t>факт
 2021 рік</t>
  </si>
  <si>
    <t>план 
2021 року</t>
  </si>
  <si>
    <t>факт
 9 2021 року</t>
  </si>
  <si>
    <t>план 
 2021 року</t>
  </si>
  <si>
    <t>факт
  2021 року</t>
  </si>
  <si>
    <r>
      <t>Власні кошти (платні послуги і благодійні</t>
    </r>
    <r>
      <rPr>
        <i/>
        <sz val="16"/>
        <color theme="1"/>
        <rFont val="Times New Roman"/>
        <family val="1"/>
        <charset val="204"/>
      </rPr>
      <t>)</t>
    </r>
  </si>
  <si>
    <t>послуги з ремонту та монтажу лічильника кисню</t>
  </si>
  <si>
    <t>послуги із захоронення (ритуальні послуги)</t>
  </si>
  <si>
    <t>послуги із програми Стоп Грип</t>
  </si>
  <si>
    <t>послуги із медичного огляду працівників</t>
  </si>
  <si>
    <t>послуги Інтернету та зв'язку</t>
  </si>
  <si>
    <t>послуги з виготовлення ПКД</t>
  </si>
  <si>
    <t xml:space="preserve">пеня </t>
  </si>
  <si>
    <t xml:space="preserve">землевпорядні роботи </t>
  </si>
  <si>
    <t>пос луги з розширення структурованої кабельної мережі</t>
  </si>
  <si>
    <t>послуги з підшивки документації</t>
  </si>
  <si>
    <t>поточний ремонт приміщення</t>
  </si>
  <si>
    <t>послуги з вивезення сміття та листя</t>
  </si>
  <si>
    <t>послуги з геодезичної зйомки</t>
  </si>
  <si>
    <t>послуги з експертної оцінки</t>
  </si>
  <si>
    <t>плата за оренду Ємності (нерухомого майна)</t>
  </si>
  <si>
    <t>включено до витрат податкового зобовязання із ПДВ частки використання товарів/послуг в оподатковуваних операціях у % співвідношенні</t>
  </si>
  <si>
    <t>Витрати на оплату праці (в т.ч. оплата л/непрацездатності)</t>
  </si>
  <si>
    <t>підштвка документів</t>
  </si>
  <si>
    <t>послуги з обслуговування  програмного  забезпечення ( в т.ч."МЕДОК")</t>
  </si>
  <si>
    <t>послуги з повірки та монтажу лічильників ( в т.ч.теплолічильника)</t>
  </si>
  <si>
    <t xml:space="preserve">послуги централізованого архіву </t>
  </si>
  <si>
    <t>послуги з експертизи автомобіля,  надання експертного висновку</t>
  </si>
  <si>
    <r>
      <t>послуги з надання доступу до Інтернет порталу</t>
    </r>
    <r>
      <rPr>
        <i/>
        <sz val="14"/>
        <color indexed="8"/>
        <rFont val="Times New Roman"/>
        <family val="1"/>
        <charset val="204"/>
      </rPr>
      <t xml:space="preserve"> Радник UA</t>
    </r>
  </si>
  <si>
    <t>послуги з поточного ремонту жіночої консультації ( в т.ч. ЦПМСД 3)</t>
  </si>
  <si>
    <t>послуги із страхування медичного персоналу (ВІЛ , СНІД)</t>
  </si>
  <si>
    <t>послуги із заправки картриджів</t>
  </si>
  <si>
    <t>5,1</t>
  </si>
  <si>
    <t>5,1,1</t>
  </si>
  <si>
    <t>6.1.1</t>
  </si>
  <si>
    <t>6.2.1</t>
  </si>
  <si>
    <t>8.1.2</t>
  </si>
  <si>
    <t>8.1.3</t>
  </si>
  <si>
    <t>8.1.4</t>
  </si>
  <si>
    <t>8.2</t>
  </si>
  <si>
    <t>8.2.1</t>
  </si>
  <si>
    <t>8.2.2</t>
  </si>
  <si>
    <t>8.3</t>
  </si>
  <si>
    <t>8.3.1</t>
  </si>
  <si>
    <t>10.1.1</t>
  </si>
  <si>
    <t>11.1.2</t>
  </si>
  <si>
    <t>12.1.2</t>
  </si>
  <si>
    <t>13.1.5</t>
  </si>
  <si>
    <t>13.2.2</t>
  </si>
  <si>
    <t>14.</t>
  </si>
  <si>
    <t>14.1</t>
  </si>
  <si>
    <t>14.1.1</t>
  </si>
  <si>
    <t>Благодійна допомога ( натура)</t>
  </si>
  <si>
    <t>дохід від безоплатно отриманих активів (запаси)</t>
  </si>
  <si>
    <t>Матеріальні витрати, усього у т.ч.:</t>
  </si>
  <si>
    <t>7.1.2</t>
  </si>
  <si>
    <t>послуги з гідравлічного випробовування внутрішньобудинкової мережі</t>
  </si>
  <si>
    <t>послуги з оплрмбування лічильника та повірки, та монтажу лічильника</t>
  </si>
  <si>
    <t>послуги з вивозу сміття (транспортні послуги)</t>
  </si>
  <si>
    <t>рекламні послуги  (обслуговування сайту)</t>
  </si>
  <si>
    <t>послуги з обслуговування програмного забезпечення Агрософт</t>
  </si>
  <si>
    <t>перевезення працівників</t>
  </si>
  <si>
    <t>Олександр БАНАХ</t>
  </si>
  <si>
    <t>Розділ ІІІ. Рух грошових коштів</t>
  </si>
  <si>
    <t>І. Рух коштів у результаті операційної діяльності</t>
  </si>
  <si>
    <t xml:space="preserve">Надходження грошових коштів від операційної діяльності </t>
  </si>
  <si>
    <t>Виручка від реалізації продукції (товарів, робіт, послуг)</t>
  </si>
  <si>
    <t>Цільове фінансування  (розшифрувати)</t>
  </si>
  <si>
    <t xml:space="preserve">Інші надходження (розшифрувати) </t>
  </si>
  <si>
    <t>Видатки грошових коштів від операційної діяльності</t>
  </si>
  <si>
    <t xml:space="preserve">Розрахунки за продукцію (товари, роботи та послуги) </t>
  </si>
  <si>
    <t xml:space="preserve">Розрахунки з оплати праці </t>
  </si>
  <si>
    <t>Зобов’язання з податків, зборів та інших обов’язкових платежів, у тому числі:</t>
  </si>
  <si>
    <t>податок на додану вартість</t>
  </si>
  <si>
    <t xml:space="preserve">єдиний внесок на загальнообов'язкове державне соціальне страхування    </t>
  </si>
  <si>
    <t>інші платежі (профспілкові внески)</t>
  </si>
  <si>
    <t>Чистий рух коштів від операційної діяльності</t>
  </si>
  <si>
    <t>II. Рух коштів у результаті інвестиційної діяльності</t>
  </si>
  <si>
    <t xml:space="preserve">Надходження грошових коштів від інвестиційної діяльності </t>
  </si>
  <si>
    <t xml:space="preserve">Інші надходження (кошти бюджету Вінницької міської ОТГ) </t>
  </si>
  <si>
    <t xml:space="preserve">Видатки грошових коштів від інвестиційної діяльності </t>
  </si>
  <si>
    <t>Витрачання на придбання необоротних активів, у тому числі:</t>
  </si>
  <si>
    <t xml:space="preserve">придбання (виготовлення) основних засобів (розшифрувати) </t>
  </si>
  <si>
    <t xml:space="preserve">придбання (створення) нематеріальних активів (розшифрувати) </t>
  </si>
  <si>
    <t>Чистий рух коштів від інвестиційної діяльності </t>
  </si>
  <si>
    <t>III. Рух коштів у результаті фінансової діяльності</t>
  </si>
  <si>
    <t xml:space="preserve">Надходження грошових коштів від фінансової діяльності </t>
  </si>
  <si>
    <t>Надходження від власного капіталу</t>
  </si>
  <si>
    <t>Надходження від відсотків за залишками коштів на депозитних рахунках</t>
  </si>
  <si>
    <t>Надходження від отримання позик/кредитів/облігацій/векселів</t>
  </si>
  <si>
    <t xml:space="preserve">Видатки грошових коштів від фінансової діяльності </t>
  </si>
  <si>
    <t>Витрачання на погашення позик/кредитів/облігацій/векселів</t>
  </si>
  <si>
    <t>Витрачання на сплату дивідендів</t>
  </si>
  <si>
    <t>Витрачання на сплату відсотків за користування позиковим капіталом</t>
  </si>
  <si>
    <t>Чистий рух коштів від фінансової діяльності </t>
  </si>
  <si>
    <t>Чистий грошовий потік</t>
  </si>
  <si>
    <t>Залишок коштів на початок року</t>
  </si>
  <si>
    <t>Залишок коштів на кінець року</t>
  </si>
  <si>
    <t>Розшифровка до розділу  ІІІ "Рух грошових коштів (за прямим методом)"</t>
  </si>
  <si>
    <t>відхилення,
%</t>
  </si>
  <si>
    <t>Надходження грошових коштів від операційної діяльності</t>
  </si>
  <si>
    <t>Цільове фінансування, усього, у тому числі:</t>
  </si>
  <si>
    <t>кошти бюджету Вінницької МОТГ/кошти бюджету ВМТГ</t>
  </si>
  <si>
    <t>Інші надходження, усього, у тому числі:</t>
  </si>
  <si>
    <t>кошти орендарів (відшкодування за енергоносії, оренда приміщення)</t>
  </si>
  <si>
    <t>кошти отримані як благодійна допомога</t>
  </si>
  <si>
    <t>кошти отримані від реалізації майна  в установленому порядку (крім нерухомого майна)</t>
  </si>
  <si>
    <t>придбання (виготовлення) основних засобів,  усього, у тому числі:</t>
  </si>
  <si>
    <t>фотокаталітичні знезаражувачі  (5 шт)</t>
  </si>
  <si>
    <t>персональний комп'ютер (2 шт)</t>
  </si>
  <si>
    <t>лапароскопічна стойка (1 шт)</t>
  </si>
  <si>
    <t>принтер МФУ (1 шт)</t>
  </si>
  <si>
    <r>
      <t xml:space="preserve">пральна машина </t>
    </r>
    <r>
      <rPr>
        <u/>
        <sz val="14"/>
        <color theme="1"/>
        <rFont val="Times New Roman"/>
        <family val="1"/>
        <charset val="204"/>
      </rPr>
      <t>(2 шт</t>
    </r>
    <r>
      <rPr>
        <sz val="14"/>
        <color theme="1"/>
        <rFont val="Times New Roman"/>
        <family val="1"/>
        <charset val="204"/>
      </rPr>
      <t>)</t>
    </r>
  </si>
  <si>
    <t>повітродувка (пилосос д/листя) (1 шт)</t>
  </si>
  <si>
    <t>мікродозатор 8 -канальний (1 шт)</t>
  </si>
  <si>
    <t>гістероскопічна стойка (1 шт)</t>
  </si>
  <si>
    <t>апарат ШВЛ Neumovent (9 шт)</t>
  </si>
  <si>
    <t>холодильна камера Snige (1 шт)</t>
  </si>
  <si>
    <t>функціональне ліжко TM-D 4062 (14 шт)</t>
  </si>
  <si>
    <t>інфузійна помпа КЛ-8052N (8 шт)</t>
  </si>
  <si>
    <t>шприцевий насос (8 шт)</t>
  </si>
  <si>
    <t>система рентгенівська мобільна Ultra 200A (1 шт)</t>
  </si>
  <si>
    <t>комплект д/д методом ІФА (1 шт)</t>
  </si>
  <si>
    <t>монітор пацієнта Osen8000 (8 шт)</t>
  </si>
  <si>
    <t>монітор пацієнта Osen8000p з капнографією (8 шт)</t>
  </si>
  <si>
    <t>електрокардіограф Brightfield Healthcare Е12 (3 шт)</t>
  </si>
  <si>
    <t>система УЗД  (1 шт)</t>
  </si>
  <si>
    <t>дефібрілятор Rescue Life (1 шт)</t>
  </si>
  <si>
    <t>концентратор кисню з подвійним потоком OLV *10 (9 шт)</t>
  </si>
  <si>
    <t>відеоларингоскоп VS -10S (2 шт)</t>
  </si>
  <si>
    <t>опромінювач бактерицидний ОБПе-450м (4 шт)</t>
  </si>
  <si>
    <t>насос д/ентерального годування (1 шт)</t>
  </si>
  <si>
    <t>концентратор кисню 10 л (10 шт)</t>
  </si>
  <si>
    <t>ліжка медичні функціональні (30 шт)</t>
  </si>
  <si>
    <t>візок  для транспортування хворих (каталка) ТБС -200 (2 шт)</t>
  </si>
  <si>
    <t>сканер УЗД НS 30 (1 шт)</t>
  </si>
  <si>
    <t>термостат водяний TW -2 (1 шт)</t>
  </si>
  <si>
    <t>центрифуга лабораторна MICRO ed CV -3MT (2 шт)</t>
  </si>
  <si>
    <t>аквадистилятор електричний DE -5 (1 шт)</t>
  </si>
  <si>
    <t>термостат сухоповітряний ТС-20 (1 шт)</t>
  </si>
  <si>
    <t>аналізатор газового складу , електролітів , метаболітів, показників крові (1 шт)</t>
  </si>
  <si>
    <t>картофелечистка Торгмаш МОК (1 шт)</t>
  </si>
  <si>
    <t>придбання (виготовлення) інших необоротних матеріальних активів, усього, у тому числі:</t>
  </si>
  <si>
    <t>лампи бактерецидні (11 шт)</t>
  </si>
  <si>
    <t>блок живлення (2 шт)</t>
  </si>
  <si>
    <t>пульсоксиметр (5 шт)</t>
  </si>
  <si>
    <t>відеодомофон з панелю (1 шт)</t>
  </si>
  <si>
    <t>відеокамери (5 шт)</t>
  </si>
  <si>
    <t>відеореєстратор (1 шт)</t>
  </si>
  <si>
    <t>процесор AMD 3400G(1 шт)</t>
  </si>
  <si>
    <t>материнська плата МВ (1 шт)</t>
  </si>
  <si>
    <t>жорсткий диск (2 шт)</t>
  </si>
  <si>
    <t>мікродозатор одноканальний(2 шт)</t>
  </si>
  <si>
    <t>настінний дозатор  з розеткою (8 шт)</t>
  </si>
  <si>
    <t>пульсоксиметр  ВМ 1000 В (40 шт)</t>
  </si>
  <si>
    <t>відсмоктувач медичний (8 шт)</t>
  </si>
  <si>
    <t>стіл процедурний (4 шт)</t>
  </si>
  <si>
    <t>стелаж (2 шт)</t>
  </si>
  <si>
    <t>телефони мобільні (15 шт)</t>
  </si>
  <si>
    <t>коляска інвалідна (1 шт)</t>
  </si>
  <si>
    <t>маршрутирізатор (2 шт)</t>
  </si>
  <si>
    <t>опромінювач бактерицидний ОБН -150М (30 шт)</t>
  </si>
  <si>
    <t>опрмінювач УФО Стандарт 30 (4 шт)</t>
  </si>
  <si>
    <t>дозатор кисню настінний із зволожувачем           (100 шт)</t>
  </si>
  <si>
    <t>мішок дихальний АМБУ дорослий ) (3 шт)</t>
  </si>
  <si>
    <t>мішок дихальний АМБУ дитячий ) (3 шт)</t>
  </si>
  <si>
    <t>придбання (створення) нематеріальних активів, усього, у тому числі:</t>
  </si>
  <si>
    <t>програмне забезпечення (1 шт)</t>
  </si>
  <si>
    <t xml:space="preserve">модернізація, модифікація (добудова, дообладнання, реконструкція) основних засобів, усього, у тому числі: </t>
  </si>
  <si>
    <t>Факт 
 2021 рік</t>
  </si>
  <si>
    <t>кошти державного бюджету від Національної служби</t>
  </si>
  <si>
    <t>кошти отримані від надання платних послуг (основна господарська діяльність)</t>
  </si>
  <si>
    <t>апарат ШВЛ (3шт)</t>
  </si>
  <si>
    <t>монітор пацієнта (3 шт.)</t>
  </si>
  <si>
    <t>шприцевий насос двохканальний (3 шт)</t>
  </si>
  <si>
    <t>модуль капнографії BLT бокового потоку</t>
  </si>
  <si>
    <t>генератор дизельний</t>
  </si>
  <si>
    <t>мотокоса Vstas (1 шт)</t>
  </si>
  <si>
    <t>бойлери Ariston (6 шт)</t>
  </si>
  <si>
    <t xml:space="preserve">програмне забезпечення </t>
  </si>
  <si>
    <t>дообладнання серверу</t>
  </si>
  <si>
    <r>
      <t>меблі офісні б/в (стільці, столи, шафа,10шт</t>
    </r>
    <r>
      <rPr>
        <sz val="12"/>
        <color theme="1"/>
        <rFont val="Times New Roman"/>
        <family val="1"/>
        <charset val="204"/>
      </rPr>
      <t>)</t>
    </r>
  </si>
  <si>
    <t>cистема киснепостачання</t>
  </si>
  <si>
    <t xml:space="preserve">металева огорожа </t>
  </si>
  <si>
    <t>бетонна площадка</t>
  </si>
  <si>
    <t>Розшифровка до розділу IV. "Капітальні інвестиції за джерелами надходження"</t>
  </si>
  <si>
    <t>система киснепостачання</t>
  </si>
  <si>
    <t>металева огорожа</t>
  </si>
  <si>
    <t>коробка КСК (бікси н/ст 5 шт)</t>
  </si>
  <si>
    <t>шафа пожежна в комплекті (15 шт)</t>
  </si>
  <si>
    <t>піддон д/душа(6 шт)</t>
  </si>
  <si>
    <t>аудіометр (1 шт)</t>
  </si>
  <si>
    <t>шафа медична (6 шт)</t>
  </si>
  <si>
    <t>камера УФО (дезінфікуюча)(2 шт)</t>
  </si>
  <si>
    <t>ліжко д/новонароджених КН -1(10 шт)</t>
  </si>
  <si>
    <t>столик пеленальний (6шт)</t>
  </si>
  <si>
    <t>опромінювач фізіотерапевтичний (6 шт)</t>
  </si>
  <si>
    <t>апарат наркозно-дихальний (1шт)</t>
  </si>
  <si>
    <t>напівавтоматичний дефібрілятор (2шт)</t>
  </si>
  <si>
    <t>датчик SC3123(1шт)</t>
  </si>
  <si>
    <t>фетальний монітор (5 шт)</t>
  </si>
  <si>
    <t>крісло гінекологічне (4 шт)</t>
  </si>
  <si>
    <t>система д/обігріву пацієнтів (1 шт)</t>
  </si>
  <si>
    <t>кошти отримані від надання послуг  (відшкодування від страхової компанії)</t>
  </si>
  <si>
    <t xml:space="preserve">кошти обласного бюджету ( в т.ч.відшкодування з/ти інтернам 1 року навчання) </t>
  </si>
  <si>
    <t>кошти отримані від надання послуг (відшкодування від страхової компанії)</t>
  </si>
  <si>
    <t>ваги дитячі електронні ТВЕ (20 шт)</t>
  </si>
  <si>
    <t>ліжко д/новонароджених КН-1 (10 шт)</t>
  </si>
  <si>
    <t>столик пеленальний (6 шт)</t>
  </si>
  <si>
    <t>датчик  SC3123 (1 шт)</t>
  </si>
  <si>
    <t>система д/обігріву для пацієнтів (1 шт)</t>
  </si>
  <si>
    <t>камера УФО дезінфікуюча (2 шт)</t>
  </si>
  <si>
    <t>апарат наркозно-дихальний (2 шт)</t>
  </si>
  <si>
    <t xml:space="preserve">меблі медичні </t>
  </si>
  <si>
    <t>камери УФО</t>
  </si>
  <si>
    <t>коробка КСК (бікси)</t>
  </si>
  <si>
    <t>засіб КЗІ (флешка -токен)</t>
  </si>
  <si>
    <t>шафа пожежна</t>
  </si>
  <si>
    <t>лічильник електроенергії</t>
  </si>
  <si>
    <t>ємність для знезараження</t>
  </si>
  <si>
    <t>контейнер и д/сміття</t>
  </si>
  <si>
    <t>СРАР шлеми</t>
  </si>
  <si>
    <t>тонометри (вимірювач АТ)</t>
  </si>
  <si>
    <t xml:space="preserve">кондиціонер </t>
  </si>
  <si>
    <t>вогнегоасники ( 15 шт)</t>
  </si>
  <si>
    <t>шафа пожежна ( 15 шт)</t>
  </si>
  <si>
    <t>піддон д/душа (6 шт)</t>
  </si>
  <si>
    <t>штори -жалюзі</t>
  </si>
  <si>
    <t>монітор  19  (3 шт)</t>
  </si>
  <si>
    <t xml:space="preserve">мякий інвентар </t>
  </si>
  <si>
    <t>комутатор (2 шт)</t>
  </si>
  <si>
    <t xml:space="preserve">GSM контролер </t>
  </si>
  <si>
    <t>принтер (1 шт)</t>
  </si>
  <si>
    <t xml:space="preserve">бойлер </t>
  </si>
  <si>
    <t xml:space="preserve">ліжко лікарняне </t>
  </si>
  <si>
    <t xml:space="preserve">матрац медичний </t>
  </si>
  <si>
    <t xml:space="preserve">капітальне будівництво </t>
  </si>
  <si>
    <t xml:space="preserve">система киснепостачання </t>
  </si>
  <si>
    <t>кошти субвенції державного бюджету (обласного бюджету)</t>
  </si>
  <si>
    <t>модернізація ПК (1 шт)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</si>
</sst>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_-* #,##0.00_₴_-;\-* #,##0.00_₴_-;_-* &quot;-&quot;??_₴_-;_-@_-"/>
    <numFmt numFmtId="165" formatCode="_-* #,##0.00\ _г_р_н_._-;\-* #,##0.00\ _г_р_н_._-;_-* &quot;-&quot;??\ _г_р_н_._-;_-@_-"/>
    <numFmt numFmtId="166" formatCode="#,##0&quot;р.&quot;;[Red]\-#,##0&quot;р.&quot;"/>
    <numFmt numFmtId="167" formatCode="#,##0.00&quot;р.&quot;;\-#,##0.00&quot;р.&quot;"/>
    <numFmt numFmtId="168" formatCode="_-* #,##0.00_р_._-;\-* #,##0.00_р_._-;_-* &quot;-&quot;??_р_._-;_-@_-"/>
    <numFmt numFmtId="169" formatCode="0.0"/>
    <numFmt numFmtId="170" formatCode="#,##0.0"/>
    <numFmt numFmtId="171" formatCode="###\ ##0.000"/>
    <numFmt numFmtId="172" formatCode="_(&quot;$&quot;* #,##0.00_);_(&quot;$&quot;* \(#,##0.00\);_(&quot;$&quot;* &quot;-&quot;??_);_(@_)"/>
    <numFmt numFmtId="173" formatCode="_(* #,##0_);_(* \(#,##0\);_(* &quot;-&quot;_);_(@_)"/>
    <numFmt numFmtId="174" formatCode="_(* #,##0.00_);_(* \(#,##0.00\);_(* &quot;-&quot;??_);_(@_)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_);_(@_)"/>
    <numFmt numFmtId="179" formatCode="_-* #,##0.0_₴_-;\-* #,##0.0_₴_-;_-* &quot;-&quot;?_₴_-;_-@_-"/>
    <numFmt numFmtId="180" formatCode="_-* #,##0.0\ _₴_-;\-* #,##0.0\ _₴_-;_-* &quot;-&quot;?\ _₴_-;_-@_-"/>
  </numFmts>
  <fonts count="107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8"/>
      <name val="Arial"/>
      <family val="2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1"/>
      <color indexed="8"/>
      <name val="Arial Cyr"/>
      <family val="2"/>
      <charset val="204"/>
    </font>
    <font>
      <sz val="11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0"/>
      <name val="FreeSet"/>
      <family val="2"/>
    </font>
    <font>
      <u/>
      <sz val="10"/>
      <color indexed="12"/>
      <name val="Arial"/>
      <family val="2"/>
      <charset val="204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name val="Arial"/>
      <family val="2"/>
      <charset val="204"/>
    </font>
    <font>
      <sz val="11"/>
      <color indexed="9"/>
      <name val="Arial"/>
      <family val="2"/>
      <charset val="204"/>
    </font>
    <font>
      <i/>
      <sz val="11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b/>
      <sz val="10"/>
      <name val="Arial"/>
      <family val="2"/>
      <charset val="204"/>
    </font>
    <font>
      <sz val="11"/>
      <color indexed="62"/>
      <name val="Arial Cyr"/>
      <family val="2"/>
      <charset val="204"/>
    </font>
    <font>
      <b/>
      <sz val="11"/>
      <color indexed="63"/>
      <name val="Arial Cyr"/>
      <family val="2"/>
      <charset val="204"/>
    </font>
    <font>
      <b/>
      <sz val="11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8"/>
      <name val="Arial Cyr"/>
      <family val="2"/>
      <charset val="204"/>
    </font>
    <font>
      <b/>
      <sz val="11"/>
      <color indexed="9"/>
      <name val="Arial Cyr"/>
      <family val="2"/>
      <charset val="204"/>
    </font>
    <font>
      <sz val="11"/>
      <color indexed="60"/>
      <name val="Arial Cyr"/>
      <family val="2"/>
      <charset val="204"/>
    </font>
    <font>
      <sz val="11"/>
      <color indexed="20"/>
      <name val="Arial Cyr"/>
      <family val="2"/>
      <charset val="204"/>
    </font>
    <font>
      <i/>
      <sz val="11"/>
      <color indexed="23"/>
      <name val="Arial Cyr"/>
      <family val="2"/>
      <charset val="204"/>
    </font>
    <font>
      <sz val="12"/>
      <name val="Arial Cyr"/>
      <family val="2"/>
      <charset val="204"/>
    </font>
    <font>
      <sz val="11"/>
      <color indexed="52"/>
      <name val="Arial Cyr"/>
      <family val="2"/>
      <charset val="204"/>
    </font>
    <font>
      <sz val="10"/>
      <name val="Helv"/>
    </font>
    <font>
      <sz val="11"/>
      <color indexed="10"/>
      <name val="Arial Cyr"/>
      <family val="2"/>
      <charset val="204"/>
    </font>
    <font>
      <sz val="12"/>
      <name val="Journal"/>
    </font>
    <font>
      <sz val="11"/>
      <color indexed="17"/>
      <name val="Arial Cyr"/>
      <family val="2"/>
      <charset val="204"/>
    </font>
    <font>
      <sz val="10"/>
      <name val="Tahoma"/>
      <family val="2"/>
      <charset val="204"/>
    </font>
    <font>
      <sz val="10"/>
      <name val="Petersburg"/>
    </font>
    <font>
      <sz val="11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i/>
      <sz val="16"/>
      <color theme="1"/>
      <name val="Times New Roman"/>
      <family val="1"/>
      <charset val="204"/>
    </font>
    <font>
      <b/>
      <u/>
      <sz val="16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u/>
      <sz val="16"/>
      <color theme="1"/>
      <name val="Times New Roman"/>
      <family val="1"/>
      <charset val="204"/>
    </font>
    <font>
      <u/>
      <sz val="16"/>
      <color theme="1"/>
      <name val="Arial Cyr"/>
      <charset val="204"/>
    </font>
    <font>
      <b/>
      <i/>
      <sz val="16"/>
      <color theme="1"/>
      <name val="Times New Roman"/>
      <family val="1"/>
      <charset val="204"/>
    </font>
    <font>
      <sz val="16"/>
      <color theme="1"/>
      <name val="Arial Cyr"/>
      <charset val="204"/>
    </font>
    <font>
      <b/>
      <i/>
      <sz val="14"/>
      <color theme="1"/>
      <name val="Times New Roman"/>
      <family val="1"/>
      <charset val="204"/>
    </font>
    <font>
      <sz val="16"/>
      <name val="Times New Roman"/>
      <family val="1"/>
      <charset val="204"/>
    </font>
    <font>
      <i/>
      <sz val="16"/>
      <name val="Times New Roman"/>
      <family val="1"/>
      <charset val="204"/>
    </font>
    <font>
      <i/>
      <sz val="16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i/>
      <sz val="14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i/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i/>
      <sz val="18"/>
      <color theme="1"/>
      <name val="Times New Roman"/>
      <family val="1"/>
      <charset val="204"/>
    </font>
    <font>
      <i/>
      <sz val="16"/>
      <color rgb="FFFF000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b/>
      <i/>
      <sz val="16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rgb="FFC00000"/>
      <name val="Times New Roman"/>
      <family val="1"/>
      <charset val="204"/>
    </font>
    <font>
      <sz val="16"/>
      <name val="Arial Cyr"/>
      <charset val="204"/>
    </font>
    <font>
      <sz val="16"/>
      <color rgb="FFC00000"/>
      <name val="Times New Roman"/>
      <family val="1"/>
      <charset val="204"/>
    </font>
    <font>
      <b/>
      <i/>
      <sz val="16"/>
      <color theme="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b/>
      <sz val="18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3"/>
      <color theme="1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sz val="16"/>
      <color theme="0"/>
      <name val="Times New Roman"/>
      <family val="1"/>
      <charset val="204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53">
    <xf numFmtId="0" fontId="0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24" fillId="2" borderId="0" applyNumberFormat="0" applyBorder="0" applyAlignment="0" applyProtection="0"/>
    <xf numFmtId="0" fontId="1" fillId="2" borderId="0" applyNumberFormat="0" applyBorder="0" applyAlignment="0" applyProtection="0"/>
    <xf numFmtId="0" fontId="24" fillId="3" borderId="0" applyNumberFormat="0" applyBorder="0" applyAlignment="0" applyProtection="0"/>
    <xf numFmtId="0" fontId="1" fillId="3" borderId="0" applyNumberFormat="0" applyBorder="0" applyAlignment="0" applyProtection="0"/>
    <xf numFmtId="0" fontId="24" fillId="4" borderId="0" applyNumberFormat="0" applyBorder="0" applyAlignment="0" applyProtection="0"/>
    <xf numFmtId="0" fontId="1" fillId="4" borderId="0" applyNumberFormat="0" applyBorder="0" applyAlignment="0" applyProtection="0"/>
    <xf numFmtId="0" fontId="24" fillId="5" borderId="0" applyNumberFormat="0" applyBorder="0" applyAlignment="0" applyProtection="0"/>
    <xf numFmtId="0" fontId="1" fillId="5" borderId="0" applyNumberFormat="0" applyBorder="0" applyAlignment="0" applyProtection="0"/>
    <xf numFmtId="0" fontId="24" fillId="6" borderId="0" applyNumberFormat="0" applyBorder="0" applyAlignment="0" applyProtection="0"/>
    <xf numFmtId="0" fontId="1" fillId="6" borderId="0" applyNumberFormat="0" applyBorder="0" applyAlignment="0" applyProtection="0"/>
    <xf numFmtId="0" fontId="24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4" fillId="8" borderId="0" applyNumberFormat="0" applyBorder="0" applyAlignment="0" applyProtection="0"/>
    <xf numFmtId="0" fontId="1" fillId="8" borderId="0" applyNumberFormat="0" applyBorder="0" applyAlignment="0" applyProtection="0"/>
    <xf numFmtId="0" fontId="24" fillId="9" borderId="0" applyNumberFormat="0" applyBorder="0" applyAlignment="0" applyProtection="0"/>
    <xf numFmtId="0" fontId="1" fillId="9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24" fillId="5" borderId="0" applyNumberFormat="0" applyBorder="0" applyAlignment="0" applyProtection="0"/>
    <xf numFmtId="0" fontId="1" fillId="5" borderId="0" applyNumberFormat="0" applyBorder="0" applyAlignment="0" applyProtection="0"/>
    <xf numFmtId="0" fontId="24" fillId="8" borderId="0" applyNumberFormat="0" applyBorder="0" applyAlignment="0" applyProtection="0"/>
    <xf numFmtId="0" fontId="1" fillId="8" borderId="0" applyNumberFormat="0" applyBorder="0" applyAlignment="0" applyProtection="0"/>
    <xf numFmtId="0" fontId="24" fillId="11" borderId="0" applyNumberFormat="0" applyBorder="0" applyAlignment="0" applyProtection="0"/>
    <xf numFmtId="0" fontId="1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25" fillId="12" borderId="0" applyNumberFormat="0" applyBorder="0" applyAlignment="0" applyProtection="0"/>
    <xf numFmtId="0" fontId="7" fillId="12" borderId="0" applyNumberFormat="0" applyBorder="0" applyAlignment="0" applyProtection="0"/>
    <xf numFmtId="0" fontId="25" fillId="9" borderId="0" applyNumberFormat="0" applyBorder="0" applyAlignment="0" applyProtection="0"/>
    <xf numFmtId="0" fontId="7" fillId="9" borderId="0" applyNumberFormat="0" applyBorder="0" applyAlignment="0" applyProtection="0"/>
    <xf numFmtId="0" fontId="25" fillId="10" borderId="0" applyNumberFormat="0" applyBorder="0" applyAlignment="0" applyProtection="0"/>
    <xf numFmtId="0" fontId="7" fillId="10" borderId="0" applyNumberFormat="0" applyBorder="0" applyAlignment="0" applyProtection="0"/>
    <xf numFmtId="0" fontId="25" fillId="13" borderId="0" applyNumberFormat="0" applyBorder="0" applyAlignment="0" applyProtection="0"/>
    <xf numFmtId="0" fontId="7" fillId="13" borderId="0" applyNumberFormat="0" applyBorder="0" applyAlignment="0" applyProtection="0"/>
    <xf numFmtId="0" fontId="25" fillId="14" borderId="0" applyNumberFormat="0" applyBorder="0" applyAlignment="0" applyProtection="0"/>
    <xf numFmtId="0" fontId="7" fillId="14" borderId="0" applyNumberFormat="0" applyBorder="0" applyAlignment="0" applyProtection="0"/>
    <xf numFmtId="0" fontId="25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18" fillId="3" borderId="0" applyNumberFormat="0" applyBorder="0" applyAlignment="0" applyProtection="0"/>
    <xf numFmtId="0" fontId="10" fillId="20" borderId="1" applyNumberFormat="0" applyAlignment="0" applyProtection="0"/>
    <xf numFmtId="0" fontId="15" fillId="21" borderId="2" applyNumberFormat="0" applyAlignment="0" applyProtection="0"/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49" fontId="26" fillId="0" borderId="3">
      <alignment horizontal="center" vertical="center"/>
      <protection locked="0"/>
    </xf>
    <xf numFmtId="165" fontId="5" fillId="0" borderId="0" applyFont="0" applyFill="0" applyBorder="0" applyAlignment="0" applyProtection="0"/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49" fontId="5" fillId="0" borderId="3">
      <alignment horizontal="left" vertical="center"/>
      <protection locked="0"/>
    </xf>
    <xf numFmtId="0" fontId="19" fillId="0" borderId="0" applyNumberFormat="0" applyFill="0" applyBorder="0" applyAlignment="0" applyProtection="0"/>
    <xf numFmtId="171" fontId="27" fillId="0" borderId="0" applyAlignment="0">
      <alignment wrapText="1"/>
    </xf>
    <xf numFmtId="0" fontId="22" fillId="4" borderId="0" applyNumberFormat="0" applyBorder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3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8" fillId="7" borderId="1" applyNumberFormat="0" applyAlignment="0" applyProtection="0"/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</xf>
    <xf numFmtId="49" fontId="5" fillId="0" borderId="0" applyNumberFormat="0" applyFont="0" applyAlignment="0">
      <alignment vertical="top" wrapText="1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5" fillId="0" borderId="0" applyNumberFormat="0" applyFont="0" applyAlignment="0">
      <alignment vertical="top" wrapText="1"/>
      <protection locked="0"/>
    </xf>
    <xf numFmtId="49" fontId="29" fillId="22" borderId="7">
      <alignment horizontal="left" vertical="center"/>
      <protection locked="0"/>
    </xf>
    <xf numFmtId="49" fontId="29" fillId="22" borderId="7">
      <alignment horizontal="left" vertical="center"/>
    </xf>
    <xf numFmtId="4" fontId="29" fillId="22" borderId="7">
      <alignment horizontal="right" vertical="center"/>
      <protection locked="0"/>
    </xf>
    <xf numFmtId="4" fontId="29" fillId="22" borderId="7">
      <alignment horizontal="right" vertical="center"/>
    </xf>
    <xf numFmtId="4" fontId="30" fillId="22" borderId="7">
      <alignment horizontal="right" vertical="center"/>
      <protection locked="0"/>
    </xf>
    <xf numFmtId="49" fontId="31" fillId="22" borderId="3">
      <alignment horizontal="left" vertical="center"/>
      <protection locked="0"/>
    </xf>
    <xf numFmtId="49" fontId="31" fillId="22" borderId="3">
      <alignment horizontal="left" vertical="center"/>
    </xf>
    <xf numFmtId="49" fontId="32" fillId="22" borderId="3">
      <alignment horizontal="left" vertical="center"/>
      <protection locked="0"/>
    </xf>
    <xf numFmtId="49" fontId="32" fillId="22" borderId="3">
      <alignment horizontal="left" vertical="center"/>
    </xf>
    <xf numFmtId="4" fontId="31" fillId="22" borderId="3">
      <alignment horizontal="right" vertical="center"/>
      <protection locked="0"/>
    </xf>
    <xf numFmtId="4" fontId="31" fillId="22" borderId="3">
      <alignment horizontal="right" vertical="center"/>
    </xf>
    <xf numFmtId="4" fontId="33" fillId="22" borderId="3">
      <alignment horizontal="right" vertical="center"/>
      <protection locked="0"/>
    </xf>
    <xf numFmtId="49" fontId="26" fillId="22" borderId="3">
      <alignment horizontal="left" vertical="center"/>
      <protection locked="0"/>
    </xf>
    <xf numFmtId="49" fontId="26" fillId="22" borderId="3">
      <alignment horizontal="left" vertical="center"/>
      <protection locked="0"/>
    </xf>
    <xf numFmtId="49" fontId="26" fillId="22" borderId="3">
      <alignment horizontal="left" vertical="center"/>
    </xf>
    <xf numFmtId="49" fontId="26" fillId="22" borderId="3">
      <alignment horizontal="left" vertical="center"/>
    </xf>
    <xf numFmtId="49" fontId="30" fillId="22" borderId="3">
      <alignment horizontal="left" vertical="center"/>
      <protection locked="0"/>
    </xf>
    <xf numFmtId="49" fontId="30" fillId="22" borderId="3">
      <alignment horizontal="left" vertical="center"/>
    </xf>
    <xf numFmtId="4" fontId="26" fillId="22" borderId="3">
      <alignment horizontal="right" vertical="center"/>
      <protection locked="0"/>
    </xf>
    <xf numFmtId="4" fontId="26" fillId="22" borderId="3">
      <alignment horizontal="right" vertical="center"/>
      <protection locked="0"/>
    </xf>
    <xf numFmtId="4" fontId="26" fillId="22" borderId="3">
      <alignment horizontal="right" vertical="center"/>
    </xf>
    <xf numFmtId="4" fontId="26" fillId="22" borderId="3">
      <alignment horizontal="right" vertical="center"/>
    </xf>
    <xf numFmtId="4" fontId="30" fillId="22" borderId="3">
      <alignment horizontal="right" vertical="center"/>
      <protection locked="0"/>
    </xf>
    <xf numFmtId="49" fontId="34" fillId="22" borderId="3">
      <alignment horizontal="left" vertical="center"/>
      <protection locked="0"/>
    </xf>
    <xf numFmtId="49" fontId="34" fillId="22" borderId="3">
      <alignment horizontal="left" vertical="center"/>
    </xf>
    <xf numFmtId="49" fontId="35" fillId="22" borderId="3">
      <alignment horizontal="left" vertical="center"/>
      <protection locked="0"/>
    </xf>
    <xf numFmtId="49" fontId="35" fillId="22" borderId="3">
      <alignment horizontal="left" vertical="center"/>
    </xf>
    <xf numFmtId="4" fontId="34" fillId="22" borderId="3">
      <alignment horizontal="right" vertical="center"/>
      <protection locked="0"/>
    </xf>
    <xf numFmtId="4" fontId="34" fillId="22" borderId="3">
      <alignment horizontal="right" vertical="center"/>
    </xf>
    <xf numFmtId="4" fontId="36" fillId="22" borderId="3">
      <alignment horizontal="right" vertical="center"/>
      <protection locked="0"/>
    </xf>
    <xf numFmtId="49" fontId="37" fillId="0" borderId="3">
      <alignment horizontal="left" vertical="center"/>
      <protection locked="0"/>
    </xf>
    <xf numFmtId="49" fontId="37" fillId="0" borderId="3">
      <alignment horizontal="left" vertical="center"/>
    </xf>
    <xf numFmtId="49" fontId="38" fillId="0" borderId="3">
      <alignment horizontal="left" vertical="center"/>
      <protection locked="0"/>
    </xf>
    <xf numFmtId="49" fontId="38" fillId="0" borderId="3">
      <alignment horizontal="left" vertical="center"/>
    </xf>
    <xf numFmtId="4" fontId="37" fillId="0" borderId="3">
      <alignment horizontal="right" vertical="center"/>
      <protection locked="0"/>
    </xf>
    <xf numFmtId="4" fontId="37" fillId="0" borderId="3">
      <alignment horizontal="right" vertical="center"/>
    </xf>
    <xf numFmtId="4" fontId="38" fillId="0" borderId="3">
      <alignment horizontal="right" vertical="center"/>
      <protection locked="0"/>
    </xf>
    <xf numFmtId="49" fontId="39" fillId="0" borderId="3">
      <alignment horizontal="left" vertical="center"/>
      <protection locked="0"/>
    </xf>
    <xf numFmtId="49" fontId="39" fillId="0" borderId="3">
      <alignment horizontal="left" vertical="center"/>
    </xf>
    <xf numFmtId="49" fontId="40" fillId="0" borderId="3">
      <alignment horizontal="left" vertical="center"/>
      <protection locked="0"/>
    </xf>
    <xf numFmtId="49" fontId="40" fillId="0" borderId="3">
      <alignment horizontal="left" vertical="center"/>
    </xf>
    <xf numFmtId="4" fontId="39" fillId="0" borderId="3">
      <alignment horizontal="right" vertical="center"/>
      <protection locked="0"/>
    </xf>
    <xf numFmtId="4" fontId="39" fillId="0" borderId="3">
      <alignment horizontal="right" vertical="center"/>
    </xf>
    <xf numFmtId="49" fontId="37" fillId="0" borderId="3">
      <alignment horizontal="left" vertical="center"/>
      <protection locked="0"/>
    </xf>
    <xf numFmtId="49" fontId="38" fillId="0" borderId="3">
      <alignment horizontal="left" vertical="center"/>
      <protection locked="0"/>
    </xf>
    <xf numFmtId="4" fontId="37" fillId="0" borderId="3">
      <alignment horizontal="right" vertical="center"/>
      <protection locked="0"/>
    </xf>
    <xf numFmtId="0" fontId="20" fillId="0" borderId="8" applyNumberFormat="0" applyFill="0" applyAlignment="0" applyProtection="0"/>
    <xf numFmtId="0" fontId="17" fillId="23" borderId="0" applyNumberFormat="0" applyBorder="0" applyAlignment="0" applyProtection="0"/>
    <xf numFmtId="0" fontId="5" fillId="0" borderId="0"/>
    <xf numFmtId="0" fontId="5" fillId="0" borderId="0"/>
    <xf numFmtId="0" fontId="5" fillId="24" borderId="0" applyNumberFormat="0" applyFill="0" applyAlignment="0">
      <alignment horizontal="center"/>
      <protection locked="0"/>
    </xf>
    <xf numFmtId="0" fontId="2" fillId="25" borderId="9" applyNumberFormat="0" applyFont="0" applyAlignment="0" applyProtection="0"/>
    <xf numFmtId="4" fontId="41" fillId="26" borderId="3">
      <alignment horizontal="right" vertical="center"/>
      <protection locked="0"/>
    </xf>
    <xf numFmtId="4" fontId="41" fillId="27" borderId="3">
      <alignment horizontal="right" vertical="center"/>
      <protection locked="0"/>
    </xf>
    <xf numFmtId="4" fontId="41" fillId="28" borderId="3">
      <alignment horizontal="right" vertical="center"/>
      <protection locked="0"/>
    </xf>
    <xf numFmtId="0" fontId="9" fillId="20" borderId="10" applyNumberFormat="0" applyAlignment="0" applyProtection="0"/>
    <xf numFmtId="49" fontId="26" fillId="0" borderId="3">
      <alignment horizontal="left" vertical="center" wrapText="1"/>
      <protection locked="0"/>
    </xf>
    <xf numFmtId="49" fontId="26" fillId="0" borderId="3">
      <alignment horizontal="left" vertical="center" wrapText="1"/>
      <protection locked="0"/>
    </xf>
    <xf numFmtId="0" fontId="16" fillId="0" borderId="0" applyNumberFormat="0" applyFill="0" applyBorder="0" applyAlignment="0" applyProtection="0"/>
    <xf numFmtId="0" fontId="14" fillId="0" borderId="11" applyNumberFormat="0" applyFill="0" applyAlignment="0" applyProtection="0"/>
    <xf numFmtId="0" fontId="21" fillId="0" borderId="0" applyNumberFormat="0" applyFill="0" applyBorder="0" applyAlignment="0" applyProtection="0"/>
    <xf numFmtId="0" fontId="25" fillId="16" borderId="0" applyNumberFormat="0" applyBorder="0" applyAlignment="0" applyProtection="0"/>
    <xf numFmtId="0" fontId="7" fillId="16" borderId="0" applyNumberFormat="0" applyBorder="0" applyAlignment="0" applyProtection="0"/>
    <xf numFmtId="0" fontId="25" fillId="17" borderId="0" applyNumberFormat="0" applyBorder="0" applyAlignment="0" applyProtection="0"/>
    <xf numFmtId="0" fontId="7" fillId="17" borderId="0" applyNumberFormat="0" applyBorder="0" applyAlignment="0" applyProtection="0"/>
    <xf numFmtId="0" fontId="25" fillId="18" borderId="0" applyNumberFormat="0" applyBorder="0" applyAlignment="0" applyProtection="0"/>
    <xf numFmtId="0" fontId="7" fillId="18" borderId="0" applyNumberFormat="0" applyBorder="0" applyAlignment="0" applyProtection="0"/>
    <xf numFmtId="0" fontId="25" fillId="13" borderId="0" applyNumberFormat="0" applyBorder="0" applyAlignment="0" applyProtection="0"/>
    <xf numFmtId="0" fontId="7" fillId="13" borderId="0" applyNumberFormat="0" applyBorder="0" applyAlignment="0" applyProtection="0"/>
    <xf numFmtId="0" fontId="25" fillId="14" borderId="0" applyNumberFormat="0" applyBorder="0" applyAlignment="0" applyProtection="0"/>
    <xf numFmtId="0" fontId="7" fillId="14" borderId="0" applyNumberFormat="0" applyBorder="0" applyAlignment="0" applyProtection="0"/>
    <xf numFmtId="0" fontId="25" fillId="19" borderId="0" applyNumberFormat="0" applyBorder="0" applyAlignment="0" applyProtection="0"/>
    <xf numFmtId="0" fontId="7" fillId="19" borderId="0" applyNumberFormat="0" applyBorder="0" applyAlignment="0" applyProtection="0"/>
    <xf numFmtId="0" fontId="42" fillId="7" borderId="1" applyNumberFormat="0" applyAlignment="0" applyProtection="0"/>
    <xf numFmtId="0" fontId="8" fillId="7" borderId="1" applyNumberFormat="0" applyAlignment="0" applyProtection="0"/>
    <xf numFmtId="0" fontId="43" fillId="20" borderId="10" applyNumberFormat="0" applyAlignment="0" applyProtection="0"/>
    <xf numFmtId="0" fontId="9" fillId="20" borderId="10" applyNumberFormat="0" applyAlignment="0" applyProtection="0"/>
    <xf numFmtId="0" fontId="44" fillId="20" borderId="1" applyNumberFormat="0" applyAlignment="0" applyProtection="0"/>
    <xf numFmtId="0" fontId="10" fillId="20" borderId="1" applyNumberFormat="0" applyAlignment="0" applyProtection="0"/>
    <xf numFmtId="172" fontId="5" fillId="0" borderId="0" applyFont="0" applyFill="0" applyBorder="0" applyAlignment="0" applyProtection="0"/>
    <xf numFmtId="0" fontId="45" fillId="0" borderId="4" applyNumberFormat="0" applyFill="0" applyAlignment="0" applyProtection="0"/>
    <xf numFmtId="0" fontId="11" fillId="0" borderId="4" applyNumberFormat="0" applyFill="0" applyAlignment="0" applyProtection="0"/>
    <xf numFmtId="0" fontId="46" fillId="0" borderId="5" applyNumberFormat="0" applyFill="0" applyAlignment="0" applyProtection="0"/>
    <xf numFmtId="0" fontId="12" fillId="0" borderId="5" applyNumberFormat="0" applyFill="0" applyAlignment="0" applyProtection="0"/>
    <xf numFmtId="0" fontId="47" fillId="0" borderId="6" applyNumberFormat="0" applyFill="0" applyAlignment="0" applyProtection="0"/>
    <xf numFmtId="0" fontId="13" fillId="0" borderId="6" applyNumberFormat="0" applyFill="0" applyAlignment="0" applyProtection="0"/>
    <xf numFmtId="0" fontId="47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48" fillId="0" borderId="11" applyNumberFormat="0" applyFill="0" applyAlignment="0" applyProtection="0"/>
    <xf numFmtId="0" fontId="14" fillId="0" borderId="11" applyNumberFormat="0" applyFill="0" applyAlignment="0" applyProtection="0"/>
    <xf numFmtId="0" fontId="49" fillId="21" borderId="2" applyNumberFormat="0" applyAlignment="0" applyProtection="0"/>
    <xf numFmtId="0" fontId="15" fillId="21" borderId="2" applyNumberFormat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0" fillId="23" borderId="0" applyNumberFormat="0" applyBorder="0" applyAlignment="0" applyProtection="0"/>
    <xf numFmtId="0" fontId="17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" fillId="0" borderId="0"/>
    <xf numFmtId="0" fontId="61" fillId="0" borderId="0"/>
    <xf numFmtId="0" fontId="5" fillId="0" borderId="0"/>
    <xf numFmtId="0" fontId="2" fillId="0" borderId="0"/>
    <xf numFmtId="0" fontId="5" fillId="0" borderId="0"/>
    <xf numFmtId="0" fontId="5" fillId="0" borderId="0" applyNumberFormat="0" applyFont="0" applyFill="0" applyBorder="0" applyAlignment="0" applyProtection="0">
      <alignment vertical="top"/>
    </xf>
    <xf numFmtId="0" fontId="5" fillId="0" borderId="0" applyNumberFormat="0" applyFont="0" applyFill="0" applyBorder="0" applyAlignment="0" applyProtection="0">
      <alignment vertical="top"/>
    </xf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1" fillId="3" borderId="0" applyNumberFormat="0" applyBorder="0" applyAlignment="0" applyProtection="0"/>
    <xf numFmtId="0" fontId="18" fillId="3" borderId="0" applyNumberFormat="0" applyBorder="0" applyAlignment="0" applyProtection="0"/>
    <xf numFmtId="0" fontId="52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3" fillId="25" borderId="9" applyNumberFormat="0" applyFont="0" applyAlignment="0" applyProtection="0"/>
    <xf numFmtId="0" fontId="5" fillId="25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4" fillId="0" borderId="8" applyNumberFormat="0" applyFill="0" applyAlignment="0" applyProtection="0"/>
    <xf numFmtId="0" fontId="20" fillId="0" borderId="8" applyNumberFormat="0" applyFill="0" applyAlignment="0" applyProtection="0"/>
    <xf numFmtId="0" fontId="2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6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173" fontId="57" fillId="0" borderId="0" applyFont="0" applyFill="0" applyBorder="0" applyAlignment="0" applyProtection="0"/>
    <xf numFmtId="174" fontId="5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5" fontId="2" fillId="0" borderId="0" applyFont="0" applyFill="0" applyBorder="0" applyAlignment="0" applyProtection="0"/>
    <xf numFmtId="175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58" fillId="4" borderId="0" applyNumberFormat="0" applyBorder="0" applyAlignment="0" applyProtection="0"/>
    <xf numFmtId="0" fontId="22" fillId="4" borderId="0" applyNumberFormat="0" applyBorder="0" applyAlignment="0" applyProtection="0"/>
    <xf numFmtId="176" fontId="59" fillId="22" borderId="12" applyFill="0" applyBorder="0">
      <alignment horizontal="center" vertical="center" wrapText="1"/>
      <protection locked="0"/>
    </xf>
    <xf numFmtId="171" fontId="60" fillId="0" borderId="0">
      <alignment wrapText="1"/>
    </xf>
    <xf numFmtId="171" fontId="27" fillId="0" borderId="0">
      <alignment wrapText="1"/>
    </xf>
  </cellStyleXfs>
  <cellXfs count="301">
    <xf numFmtId="0" fontId="0" fillId="0" borderId="0" xfId="0"/>
    <xf numFmtId="178" fontId="66" fillId="29" borderId="3" xfId="0" applyNumberFormat="1" applyFont="1" applyFill="1" applyBorder="1" applyAlignment="1">
      <alignment horizontal="center" vertical="center" wrapText="1"/>
    </xf>
    <xf numFmtId="0" fontId="62" fillId="29" borderId="3" xfId="0" applyFont="1" applyFill="1" applyBorder="1" applyAlignment="1">
      <alignment horizontal="center" vertical="center" wrapText="1" shrinkToFit="1"/>
    </xf>
    <xf numFmtId="0" fontId="66" fillId="29" borderId="3" xfId="0" applyFont="1" applyFill="1" applyBorder="1" applyAlignment="1">
      <alignment horizontal="center" vertical="center"/>
    </xf>
    <xf numFmtId="0" fontId="62" fillId="29" borderId="3" xfId="0" applyFont="1" applyFill="1" applyBorder="1" applyAlignment="1">
      <alignment horizontal="center" vertical="center"/>
    </xf>
    <xf numFmtId="178" fontId="62" fillId="29" borderId="3" xfId="0" applyNumberFormat="1" applyFont="1" applyFill="1" applyBorder="1" applyAlignment="1">
      <alignment horizontal="center" vertical="center" wrapText="1"/>
    </xf>
    <xf numFmtId="0" fontId="66" fillId="29" borderId="3" xfId="0" applyFont="1" applyFill="1" applyBorder="1" applyAlignment="1">
      <alignment horizontal="center" vertical="center" wrapText="1"/>
    </xf>
    <xf numFmtId="49" fontId="66" fillId="29" borderId="3" xfId="0" applyNumberFormat="1" applyFont="1" applyFill="1" applyBorder="1" applyAlignment="1">
      <alignment horizontal="center" vertical="center"/>
    </xf>
    <xf numFmtId="178" fontId="63" fillId="29" borderId="3" xfId="0" applyNumberFormat="1" applyFont="1" applyFill="1" applyBorder="1" applyAlignment="1">
      <alignment horizontal="center" vertical="center" wrapText="1"/>
    </xf>
    <xf numFmtId="178" fontId="65" fillId="29" borderId="3" xfId="0" applyNumberFormat="1" applyFont="1" applyFill="1" applyBorder="1" applyAlignment="1">
      <alignment horizontal="center" vertical="center" wrapText="1"/>
    </xf>
    <xf numFmtId="0" fontId="70" fillId="29" borderId="0" xfId="0" applyFont="1" applyFill="1" applyBorder="1" applyAlignment="1">
      <alignment horizontal="center" vertical="center" wrapText="1"/>
    </xf>
    <xf numFmtId="0" fontId="65" fillId="29" borderId="0" xfId="0" quotePrefix="1" applyFont="1" applyFill="1" applyBorder="1" applyAlignment="1">
      <alignment horizontal="center" vertical="center"/>
    </xf>
    <xf numFmtId="0" fontId="65" fillId="29" borderId="0" xfId="0" applyFont="1" applyFill="1" applyBorder="1" applyAlignment="1">
      <alignment vertical="center"/>
    </xf>
    <xf numFmtId="178" fontId="65" fillId="29" borderId="0" xfId="0" applyNumberFormat="1" applyFont="1" applyFill="1" applyBorder="1" applyAlignment="1">
      <alignment horizontal="center" vertical="center" wrapText="1"/>
    </xf>
    <xf numFmtId="178" fontId="65" fillId="29" borderId="3" xfId="0" applyNumberFormat="1" applyFont="1" applyFill="1" applyBorder="1" applyAlignment="1">
      <alignment vertical="center"/>
    </xf>
    <xf numFmtId="178" fontId="64" fillId="29" borderId="3" xfId="0" applyNumberFormat="1" applyFont="1" applyFill="1" applyBorder="1" applyAlignment="1">
      <alignment horizontal="center" vertical="center" wrapText="1"/>
    </xf>
    <xf numFmtId="178" fontId="65" fillId="29" borderId="0" xfId="0" applyNumberFormat="1" applyFont="1" applyFill="1" applyBorder="1" applyAlignment="1">
      <alignment vertical="center"/>
    </xf>
    <xf numFmtId="178" fontId="63" fillId="29" borderId="3" xfId="0" applyNumberFormat="1" applyFont="1" applyFill="1" applyBorder="1" applyAlignment="1">
      <alignment vertical="center"/>
    </xf>
    <xf numFmtId="0" fontId="62" fillId="29" borderId="0" xfId="0" applyFont="1" applyFill="1" applyAlignment="1">
      <alignment horizontal="right" vertical="center"/>
    </xf>
    <xf numFmtId="0" fontId="62" fillId="29" borderId="0" xfId="0" applyFont="1" applyFill="1" applyAlignment="1">
      <alignment vertical="center"/>
    </xf>
    <xf numFmtId="0" fontId="66" fillId="29" borderId="0" xfId="0" applyFont="1" applyFill="1" applyBorder="1" applyAlignment="1">
      <alignment horizontal="left" vertical="center"/>
    </xf>
    <xf numFmtId="0" fontId="62" fillId="29" borderId="13" xfId="0" applyFont="1" applyFill="1" applyBorder="1" applyAlignment="1">
      <alignment vertical="center"/>
    </xf>
    <xf numFmtId="0" fontId="62" fillId="29" borderId="13" xfId="0" applyFont="1" applyFill="1" applyBorder="1" applyAlignment="1">
      <alignment horizontal="center" vertical="center"/>
    </xf>
    <xf numFmtId="178" fontId="66" fillId="29" borderId="3" xfId="0" applyNumberFormat="1" applyFont="1" applyFill="1" applyBorder="1" applyAlignment="1">
      <alignment horizontal="center" vertical="center"/>
    </xf>
    <xf numFmtId="178" fontId="62" fillId="29" borderId="3" xfId="0" applyNumberFormat="1" applyFont="1" applyFill="1" applyBorder="1" applyAlignment="1">
      <alignment horizontal="center" vertical="center"/>
    </xf>
    <xf numFmtId="0" fontId="62" fillId="29" borderId="0" xfId="0" applyFont="1" applyFill="1" applyBorder="1" applyAlignment="1">
      <alignment horizontal="center" vertical="center" wrapText="1"/>
    </xf>
    <xf numFmtId="169" fontId="62" fillId="29" borderId="0" xfId="0" applyNumberFormat="1" applyFont="1" applyFill="1" applyBorder="1" applyAlignment="1">
      <alignment horizontal="center" vertical="center" wrapText="1"/>
    </xf>
    <xf numFmtId="0" fontId="66" fillId="29" borderId="0" xfId="0" applyFont="1" applyFill="1" applyBorder="1" applyAlignment="1">
      <alignment horizontal="right" vertical="center"/>
    </xf>
    <xf numFmtId="169" fontId="66" fillId="29" borderId="0" xfId="0" applyNumberFormat="1" applyFont="1" applyFill="1" applyBorder="1" applyAlignment="1">
      <alignment horizontal="right" vertical="center"/>
    </xf>
    <xf numFmtId="0" fontId="62" fillId="29" borderId="0" xfId="0" applyFont="1" applyFill="1" applyAlignment="1"/>
    <xf numFmtId="0" fontId="62" fillId="29" borderId="0" xfId="0" applyFont="1" applyFill="1" applyBorder="1" applyAlignment="1"/>
    <xf numFmtId="0" fontId="68" fillId="29" borderId="0" xfId="0" applyFont="1" applyFill="1" applyBorder="1" applyAlignment="1">
      <alignment horizontal="center" vertical="center"/>
    </xf>
    <xf numFmtId="0" fontId="62" fillId="29" borderId="0" xfId="0" applyFont="1" applyFill="1" applyAlignment="1">
      <alignment vertical="center" wrapText="1" shrinkToFit="1"/>
    </xf>
    <xf numFmtId="0" fontId="62" fillId="29" borderId="0" xfId="0" applyFont="1" applyFill="1" applyBorder="1" applyAlignment="1">
      <alignment vertical="center" wrapText="1" shrinkToFit="1"/>
    </xf>
    <xf numFmtId="178" fontId="76" fillId="29" borderId="3" xfId="0" applyNumberFormat="1" applyFont="1" applyFill="1" applyBorder="1" applyAlignment="1">
      <alignment horizontal="center" vertical="center" wrapText="1"/>
    </xf>
    <xf numFmtId="0" fontId="68" fillId="29" borderId="19" xfId="0" applyFont="1" applyFill="1" applyBorder="1" applyAlignment="1">
      <alignment horizontal="center" vertical="center"/>
    </xf>
    <xf numFmtId="0" fontId="62" fillId="29" borderId="19" xfId="0" applyFont="1" applyFill="1" applyBorder="1" applyAlignment="1">
      <alignment horizontal="center" vertical="center"/>
    </xf>
    <xf numFmtId="0" fontId="78" fillId="29" borderId="3" xfId="0" applyFont="1" applyFill="1" applyBorder="1" applyAlignment="1">
      <alignment horizontal="center" vertical="center" wrapText="1"/>
    </xf>
    <xf numFmtId="0" fontId="80" fillId="29" borderId="3" xfId="0" applyFont="1" applyFill="1" applyBorder="1" applyAlignment="1">
      <alignment horizontal="left" vertical="center" wrapText="1"/>
    </xf>
    <xf numFmtId="0" fontId="62" fillId="29" borderId="0" xfId="0" quotePrefix="1" applyFont="1" applyFill="1" applyBorder="1" applyAlignment="1">
      <alignment horizontal="center" vertical="center"/>
    </xf>
    <xf numFmtId="0" fontId="62" fillId="29" borderId="0" xfId="0" applyFont="1" applyFill="1" applyBorder="1" applyAlignment="1">
      <alignment vertical="center"/>
    </xf>
    <xf numFmtId="178" fontId="68" fillId="29" borderId="3" xfId="0" applyNumberFormat="1" applyFont="1" applyFill="1" applyBorder="1" applyAlignment="1">
      <alignment horizontal="center" vertical="center"/>
    </xf>
    <xf numFmtId="0" fontId="84" fillId="29" borderId="3" xfId="0" applyFont="1" applyFill="1" applyBorder="1" applyAlignment="1">
      <alignment horizontal="center" vertical="center" wrapText="1"/>
    </xf>
    <xf numFmtId="0" fontId="86" fillId="29" borderId="3" xfId="0" applyFont="1" applyFill="1" applyBorder="1" applyAlignment="1">
      <alignment vertical="center" wrapText="1"/>
    </xf>
    <xf numFmtId="178" fontId="68" fillId="29" borderId="3" xfId="0" applyNumberFormat="1" applyFont="1" applyFill="1" applyBorder="1" applyAlignment="1">
      <alignment horizontal="center" vertical="center" wrapText="1"/>
    </xf>
    <xf numFmtId="0" fontId="90" fillId="29" borderId="3" xfId="0" applyFont="1" applyFill="1" applyBorder="1" applyAlignment="1">
      <alignment horizontal="center" vertical="center" wrapText="1"/>
    </xf>
    <xf numFmtId="0" fontId="83" fillId="29" borderId="3" xfId="0" applyFont="1" applyFill="1" applyBorder="1" applyAlignment="1">
      <alignment horizontal="center" vertical="center" wrapText="1"/>
    </xf>
    <xf numFmtId="180" fontId="76" fillId="29" borderId="3" xfId="0" applyNumberFormat="1" applyFont="1" applyFill="1" applyBorder="1" applyAlignment="1">
      <alignment horizontal="center" vertical="center" wrapText="1"/>
    </xf>
    <xf numFmtId="0" fontId="63" fillId="29" borderId="3" xfId="0" applyFont="1" applyFill="1" applyBorder="1" applyAlignment="1">
      <alignment horizontal="center" vertical="center" wrapText="1"/>
    </xf>
    <xf numFmtId="178" fontId="63" fillId="29" borderId="3" xfId="0" applyNumberFormat="1" applyFont="1" applyFill="1" applyBorder="1" applyAlignment="1">
      <alignment horizontal="center" vertical="center"/>
    </xf>
    <xf numFmtId="0" fontId="65" fillId="29" borderId="3" xfId="0" applyFont="1" applyFill="1" applyBorder="1" applyAlignment="1">
      <alignment horizontal="center" vertical="center" wrapText="1"/>
    </xf>
    <xf numFmtId="0" fontId="65" fillId="29" borderId="3" xfId="0" applyFont="1" applyFill="1" applyBorder="1" applyAlignment="1">
      <alignment horizontal="left" vertical="center" wrapText="1"/>
    </xf>
    <xf numFmtId="0" fontId="65" fillId="29" borderId="3" xfId="0" applyFont="1" applyFill="1" applyBorder="1" applyAlignment="1">
      <alignment horizontal="left" vertical="center"/>
    </xf>
    <xf numFmtId="0" fontId="86" fillId="29" borderId="3" xfId="0" applyFont="1" applyFill="1" applyBorder="1" applyAlignment="1">
      <alignment vertical="center"/>
    </xf>
    <xf numFmtId="0" fontId="63" fillId="29" borderId="3" xfId="0" quotePrefix="1" applyFont="1" applyFill="1" applyBorder="1" applyAlignment="1">
      <alignment horizontal="center" vertical="center"/>
    </xf>
    <xf numFmtId="0" fontId="85" fillId="29" borderId="3" xfId="0" applyFont="1" applyFill="1" applyBorder="1" applyAlignment="1">
      <alignment horizontal="left" vertical="center" wrapText="1"/>
    </xf>
    <xf numFmtId="0" fontId="65" fillId="29" borderId="3" xfId="0" applyFont="1" applyFill="1" applyBorder="1" applyAlignment="1">
      <alignment vertical="center" wrapText="1"/>
    </xf>
    <xf numFmtId="0" fontId="65" fillId="29" borderId="3" xfId="0" applyFont="1" applyFill="1" applyBorder="1" applyAlignment="1">
      <alignment vertical="center"/>
    </xf>
    <xf numFmtId="0" fontId="65" fillId="29" borderId="3" xfId="0" quotePrefix="1" applyFont="1" applyFill="1" applyBorder="1" applyAlignment="1">
      <alignment horizontal="center" vertical="center"/>
    </xf>
    <xf numFmtId="178" fontId="65" fillId="29" borderId="3" xfId="0" applyNumberFormat="1" applyFont="1" applyFill="1" applyBorder="1" applyAlignment="1">
      <alignment horizontal="center" vertical="center"/>
    </xf>
    <xf numFmtId="170" fontId="62" fillId="29" borderId="0" xfId="0" applyNumberFormat="1" applyFont="1" applyFill="1" applyBorder="1" applyAlignment="1">
      <alignment horizontal="left" vertical="center" wrapText="1"/>
    </xf>
    <xf numFmtId="0" fontId="65" fillId="29" borderId="17" xfId="0" applyFont="1" applyFill="1" applyBorder="1" applyAlignment="1">
      <alignment horizontal="center" vertical="center"/>
    </xf>
    <xf numFmtId="0" fontId="65" fillId="29" borderId="17" xfId="0" applyFont="1" applyFill="1" applyBorder="1" applyAlignment="1">
      <alignment horizontal="center" vertical="center" wrapText="1"/>
    </xf>
    <xf numFmtId="0" fontId="65" fillId="29" borderId="3" xfId="0" applyFont="1" applyFill="1" applyBorder="1" applyAlignment="1">
      <alignment horizontal="center" vertical="center"/>
    </xf>
    <xf numFmtId="178" fontId="74" fillId="29" borderId="3" xfId="0" applyNumberFormat="1" applyFont="1" applyFill="1" applyBorder="1" applyAlignment="1">
      <alignment horizontal="center" vertical="center" wrapText="1"/>
    </xf>
    <xf numFmtId="49" fontId="64" fillId="29" borderId="3" xfId="0" applyNumberFormat="1" applyFont="1" applyFill="1" applyBorder="1" applyAlignment="1">
      <alignment horizontal="center" vertical="center"/>
    </xf>
    <xf numFmtId="0" fontId="74" fillId="29" borderId="3" xfId="0" applyFont="1" applyFill="1" applyBorder="1" applyAlignment="1">
      <alignment horizontal="left" vertical="center" wrapText="1"/>
    </xf>
    <xf numFmtId="0" fontId="68" fillId="29" borderId="3" xfId="0" applyFont="1" applyFill="1" applyBorder="1" applyAlignment="1">
      <alignment horizontal="center" vertical="center" wrapText="1"/>
    </xf>
    <xf numFmtId="0" fontId="85" fillId="29" borderId="3" xfId="0" applyFont="1" applyFill="1" applyBorder="1" applyAlignment="1">
      <alignment horizontal="left" vertical="center"/>
    </xf>
    <xf numFmtId="0" fontId="89" fillId="29" borderId="3" xfId="0" applyFont="1" applyFill="1" applyBorder="1" applyAlignment="1">
      <alignment vertical="center" wrapText="1"/>
    </xf>
    <xf numFmtId="49" fontId="65" fillId="29" borderId="3" xfId="0" applyNumberFormat="1" applyFont="1" applyFill="1" applyBorder="1" applyAlignment="1">
      <alignment horizontal="center" vertical="center"/>
    </xf>
    <xf numFmtId="0" fontId="74" fillId="29" borderId="3" xfId="0" applyFont="1" applyFill="1" applyBorder="1" applyAlignment="1">
      <alignment horizontal="left" vertical="center"/>
    </xf>
    <xf numFmtId="0" fontId="74" fillId="29" borderId="3" xfId="0" applyFont="1" applyFill="1" applyBorder="1" applyAlignment="1">
      <alignment horizontal="center" vertical="center" wrapText="1"/>
    </xf>
    <xf numFmtId="0" fontId="81" fillId="29" borderId="3" xfId="0" applyFont="1" applyFill="1" applyBorder="1" applyAlignment="1">
      <alignment vertical="center"/>
    </xf>
    <xf numFmtId="0" fontId="65" fillId="29" borderId="16" xfId="0" applyFont="1" applyFill="1" applyBorder="1" applyAlignment="1">
      <alignment horizontal="left" vertical="center"/>
    </xf>
    <xf numFmtId="49" fontId="68" fillId="29" borderId="3" xfId="0" applyNumberFormat="1" applyFont="1" applyFill="1" applyBorder="1" applyAlignment="1">
      <alignment horizontal="center" vertical="center"/>
    </xf>
    <xf numFmtId="0" fontId="91" fillId="29" borderId="3" xfId="0" applyFont="1" applyFill="1" applyBorder="1" applyAlignment="1">
      <alignment horizontal="center" vertical="center" wrapText="1"/>
    </xf>
    <xf numFmtId="0" fontId="68" fillId="29" borderId="3" xfId="0" applyFont="1" applyFill="1" applyBorder="1" applyAlignment="1">
      <alignment horizontal="center" vertical="center"/>
    </xf>
    <xf numFmtId="0" fontId="79" fillId="29" borderId="3" xfId="0" applyFont="1" applyFill="1" applyBorder="1" applyAlignment="1">
      <alignment horizontal="left" vertical="center"/>
    </xf>
    <xf numFmtId="0" fontId="92" fillId="29" borderId="3" xfId="0" applyFont="1" applyFill="1" applyBorder="1" applyAlignment="1">
      <alignment horizontal="left" vertical="center" wrapText="1"/>
    </xf>
    <xf numFmtId="0" fontId="78" fillId="29" borderId="3" xfId="0" applyFont="1" applyFill="1" applyBorder="1" applyAlignment="1">
      <alignment vertical="center" wrapText="1"/>
    </xf>
    <xf numFmtId="0" fontId="92" fillId="29" borderId="3" xfId="0" applyFont="1" applyFill="1" applyBorder="1" applyAlignment="1">
      <alignment horizontal="left" vertical="center"/>
    </xf>
    <xf numFmtId="0" fontId="65" fillId="29" borderId="0" xfId="0" applyFont="1" applyFill="1" applyBorder="1" applyAlignment="1">
      <alignment horizontal="left" vertical="center" wrapText="1"/>
    </xf>
    <xf numFmtId="170" fontId="62" fillId="29" borderId="0" xfId="0" applyNumberFormat="1" applyFont="1" applyFill="1" applyBorder="1" applyAlignment="1">
      <alignment horizontal="center" vertical="center" wrapText="1"/>
    </xf>
    <xf numFmtId="170" fontId="62" fillId="29" borderId="0" xfId="0" applyNumberFormat="1" applyFont="1" applyFill="1" applyBorder="1" applyAlignment="1">
      <alignment horizontal="right" vertical="center" wrapText="1"/>
    </xf>
    <xf numFmtId="49" fontId="76" fillId="29" borderId="3" xfId="0" applyNumberFormat="1" applyFont="1" applyFill="1" applyBorder="1" applyAlignment="1">
      <alignment horizontal="center" vertical="center"/>
    </xf>
    <xf numFmtId="0" fontId="68" fillId="29" borderId="3" xfId="0" applyFont="1" applyFill="1" applyBorder="1" applyAlignment="1">
      <alignment horizontal="left" vertical="center" wrapText="1"/>
    </xf>
    <xf numFmtId="0" fontId="78" fillId="29" borderId="3" xfId="0" applyFont="1" applyFill="1" applyBorder="1" applyAlignment="1">
      <alignment vertical="center"/>
    </xf>
    <xf numFmtId="178" fontId="74" fillId="29" borderId="3" xfId="0" applyNumberFormat="1" applyFont="1" applyFill="1" applyBorder="1" applyAlignment="1">
      <alignment horizontal="center" vertical="center"/>
    </xf>
    <xf numFmtId="49" fontId="74" fillId="29" borderId="3" xfId="0" applyNumberFormat="1" applyFont="1" applyFill="1" applyBorder="1" applyAlignment="1">
      <alignment horizontal="center" vertical="center"/>
    </xf>
    <xf numFmtId="0" fontId="66" fillId="29" borderId="0" xfId="0" applyFont="1" applyFill="1" applyBorder="1" applyAlignment="1" applyProtection="1">
      <alignment horizontal="left" vertical="center"/>
      <protection locked="0"/>
    </xf>
    <xf numFmtId="170" fontId="66" fillId="29" borderId="0" xfId="0" applyNumberFormat="1" applyFont="1" applyFill="1" applyBorder="1" applyAlignment="1">
      <alignment horizontal="center" vertical="center" wrapText="1"/>
    </xf>
    <xf numFmtId="170" fontId="66" fillId="29" borderId="0" xfId="0" applyNumberFormat="1" applyFont="1" applyFill="1" applyBorder="1" applyAlignment="1">
      <alignment horizontal="right" vertical="center" wrapText="1"/>
    </xf>
    <xf numFmtId="0" fontId="74" fillId="29" borderId="3" xfId="0" applyFont="1" applyFill="1" applyBorder="1" applyAlignment="1">
      <alignment vertical="center" wrapText="1"/>
    </xf>
    <xf numFmtId="0" fontId="68" fillId="29" borderId="3" xfId="0" applyFont="1" applyFill="1" applyBorder="1" applyAlignment="1">
      <alignment horizontal="left" vertical="center"/>
    </xf>
    <xf numFmtId="0" fontId="74" fillId="29" borderId="3" xfId="0" applyFont="1" applyFill="1" applyBorder="1" applyAlignment="1">
      <alignment horizontal="center" vertical="center"/>
    </xf>
    <xf numFmtId="0" fontId="78" fillId="29" borderId="3" xfId="0" applyFont="1" applyFill="1" applyBorder="1" applyAlignment="1">
      <alignment horizontal="left" vertical="center" wrapText="1"/>
    </xf>
    <xf numFmtId="0" fontId="93" fillId="29" borderId="3" xfId="0" applyFont="1" applyFill="1" applyBorder="1" applyAlignment="1">
      <alignment horizontal="center" vertical="center" wrapText="1"/>
    </xf>
    <xf numFmtId="0" fontId="81" fillId="29" borderId="3" xfId="0" applyFont="1" applyFill="1" applyBorder="1" applyAlignment="1">
      <alignment horizontal="center" vertical="center" wrapText="1"/>
    </xf>
    <xf numFmtId="0" fontId="86" fillId="29" borderId="3" xfId="0" applyFont="1" applyFill="1" applyBorder="1" applyAlignment="1">
      <alignment horizontal="center" vertical="center" wrapText="1"/>
    </xf>
    <xf numFmtId="0" fontId="83" fillId="29" borderId="3" xfId="0" applyFont="1" applyFill="1" applyBorder="1" applyAlignment="1">
      <alignment vertical="center" wrapText="1"/>
    </xf>
    <xf numFmtId="0" fontId="64" fillId="29" borderId="3" xfId="0" applyFont="1" applyFill="1" applyBorder="1" applyAlignment="1">
      <alignment horizontal="center" vertical="center" wrapText="1"/>
    </xf>
    <xf numFmtId="0" fontId="68" fillId="29" borderId="0" xfId="0" applyFont="1" applyFill="1" applyBorder="1" applyAlignment="1">
      <alignment vertical="center"/>
    </xf>
    <xf numFmtId="0" fontId="70" fillId="29" borderId="0" xfId="0" applyFont="1" applyFill="1" applyBorder="1" applyAlignment="1">
      <alignment horizontal="center" wrapText="1"/>
    </xf>
    <xf numFmtId="178" fontId="65" fillId="29" borderId="3" xfId="0" applyNumberFormat="1" applyFont="1" applyFill="1" applyBorder="1" applyAlignment="1">
      <alignment horizontal="right" vertical="center" wrapText="1"/>
    </xf>
    <xf numFmtId="178" fontId="86" fillId="29" borderId="3" xfId="0" applyNumberFormat="1" applyFont="1" applyFill="1" applyBorder="1" applyAlignment="1">
      <alignment horizontal="center" vertical="center" wrapText="1"/>
    </xf>
    <xf numFmtId="178" fontId="64" fillId="29" borderId="3" xfId="0" applyNumberFormat="1" applyFont="1" applyFill="1" applyBorder="1" applyAlignment="1">
      <alignment horizontal="center" vertical="center"/>
    </xf>
    <xf numFmtId="0" fontId="68" fillId="29" borderId="3" xfId="0" applyNumberFormat="1" applyFont="1" applyFill="1" applyBorder="1" applyAlignment="1">
      <alignment horizontal="right" vertical="center"/>
    </xf>
    <xf numFmtId="178" fontId="76" fillId="29" borderId="3" xfId="0" applyNumberFormat="1" applyFont="1" applyFill="1" applyBorder="1" applyAlignment="1">
      <alignment vertical="center"/>
    </xf>
    <xf numFmtId="49" fontId="63" fillId="29" borderId="3" xfId="0" applyNumberFormat="1" applyFont="1" applyFill="1" applyBorder="1" applyAlignment="1">
      <alignment horizontal="center" vertical="center"/>
    </xf>
    <xf numFmtId="0" fontId="83" fillId="29" borderId="3" xfId="0" applyFont="1" applyFill="1" applyBorder="1" applyAlignment="1">
      <alignment horizontal="left" vertical="center" wrapText="1"/>
    </xf>
    <xf numFmtId="178" fontId="97" fillId="29" borderId="3" xfId="0" applyNumberFormat="1" applyFont="1" applyFill="1" applyBorder="1" applyAlignment="1">
      <alignment horizontal="center" vertical="center"/>
    </xf>
    <xf numFmtId="178" fontId="98" fillId="29" borderId="3" xfId="0" applyNumberFormat="1" applyFont="1" applyFill="1" applyBorder="1" applyAlignment="1">
      <alignment horizontal="center" vertical="center"/>
    </xf>
    <xf numFmtId="0" fontId="63" fillId="29" borderId="0" xfId="0" applyFont="1" applyFill="1" applyBorder="1" applyAlignment="1">
      <alignment horizontal="center" vertical="center" wrapText="1"/>
    </xf>
    <xf numFmtId="0" fontId="65" fillId="29" borderId="0" xfId="0" applyFont="1" applyFill="1" applyBorder="1" applyAlignment="1">
      <alignment horizontal="center" vertical="center" wrapText="1"/>
    </xf>
    <xf numFmtId="0" fontId="64" fillId="29" borderId="3" xfId="0" applyFont="1" applyFill="1" applyBorder="1" applyAlignment="1">
      <alignment horizontal="left" vertical="center" wrapText="1"/>
    </xf>
    <xf numFmtId="178" fontId="81" fillId="29" borderId="3" xfId="0" applyNumberFormat="1" applyFont="1" applyFill="1" applyBorder="1" applyAlignment="1">
      <alignment horizontal="center" vertical="center" wrapText="1"/>
    </xf>
    <xf numFmtId="0" fontId="81" fillId="29" borderId="3" xfId="0" applyFont="1" applyFill="1" applyBorder="1" applyAlignment="1">
      <alignment horizontal="left" vertical="center" wrapText="1"/>
    </xf>
    <xf numFmtId="0" fontId="62" fillId="29" borderId="3" xfId="0" applyFont="1" applyFill="1" applyBorder="1" applyAlignment="1">
      <alignment horizontal="left" vertical="center" wrapText="1"/>
    </xf>
    <xf numFmtId="0" fontId="80" fillId="29" borderId="3" xfId="0" applyFont="1" applyFill="1" applyBorder="1" applyAlignment="1">
      <alignment horizontal="left" vertical="center"/>
    </xf>
    <xf numFmtId="0" fontId="77" fillId="29" borderId="3" xfId="0" applyFont="1" applyFill="1" applyBorder="1" applyAlignment="1">
      <alignment vertical="center" wrapText="1"/>
    </xf>
    <xf numFmtId="0" fontId="83" fillId="29" borderId="3" xfId="0" applyFont="1" applyFill="1" applyBorder="1" applyAlignment="1">
      <alignment horizontal="center" vertical="center"/>
    </xf>
    <xf numFmtId="0" fontId="76" fillId="29" borderId="0" xfId="0" applyFont="1" applyFill="1" applyBorder="1" applyAlignment="1">
      <alignment horizontal="right" vertical="center"/>
    </xf>
    <xf numFmtId="0" fontId="100" fillId="29" borderId="3" xfId="0" applyFont="1" applyFill="1" applyBorder="1" applyAlignment="1">
      <alignment horizontal="center" vertical="center" wrapText="1"/>
    </xf>
    <xf numFmtId="0" fontId="83" fillId="29" borderId="3" xfId="0" applyFont="1" applyFill="1" applyBorder="1" applyAlignment="1">
      <alignment vertical="center"/>
    </xf>
    <xf numFmtId="0" fontId="76" fillId="29" borderId="3" xfId="0" applyFont="1" applyFill="1" applyBorder="1" applyAlignment="1">
      <alignment vertical="center" wrapText="1"/>
    </xf>
    <xf numFmtId="0" fontId="81" fillId="29" borderId="3" xfId="0" applyFont="1" applyFill="1" applyBorder="1" applyAlignment="1">
      <alignment vertical="center" wrapText="1"/>
    </xf>
    <xf numFmtId="180" fontId="66" fillId="29" borderId="3" xfId="0" applyNumberFormat="1" applyFont="1" applyFill="1" applyBorder="1" applyAlignment="1">
      <alignment horizontal="center" vertical="center" wrapText="1"/>
    </xf>
    <xf numFmtId="0" fontId="76" fillId="29" borderId="3" xfId="0" applyFont="1" applyFill="1" applyBorder="1" applyAlignment="1">
      <alignment horizontal="center" vertical="center" wrapText="1"/>
    </xf>
    <xf numFmtId="178" fontId="76" fillId="29" borderId="3" xfId="0" applyNumberFormat="1" applyFont="1" applyFill="1" applyBorder="1" applyAlignment="1">
      <alignment horizontal="center" vertical="center"/>
    </xf>
    <xf numFmtId="0" fontId="76" fillId="29" borderId="3" xfId="0" quotePrefix="1" applyFont="1" applyFill="1" applyBorder="1" applyAlignment="1">
      <alignment horizontal="center" vertical="center"/>
    </xf>
    <xf numFmtId="0" fontId="77" fillId="29" borderId="0" xfId="0" applyFont="1" applyFill="1" applyBorder="1" applyAlignment="1">
      <alignment horizontal="left" vertical="center" wrapText="1"/>
    </xf>
    <xf numFmtId="180" fontId="74" fillId="29" borderId="3" xfId="0" applyNumberFormat="1" applyFont="1" applyFill="1" applyBorder="1" applyAlignment="1">
      <alignment horizontal="center" vertical="center" wrapText="1"/>
    </xf>
    <xf numFmtId="179" fontId="74" fillId="29" borderId="3" xfId="0" applyNumberFormat="1" applyFont="1" applyFill="1" applyBorder="1" applyAlignment="1">
      <alignment horizontal="center" vertical="center" wrapText="1"/>
    </xf>
    <xf numFmtId="180" fontId="64" fillId="29" borderId="0" xfId="0" applyNumberFormat="1" applyFont="1" applyFill="1" applyBorder="1" applyAlignment="1">
      <alignment vertical="center"/>
    </xf>
    <xf numFmtId="180" fontId="65" fillId="29" borderId="0" xfId="0" applyNumberFormat="1" applyFont="1" applyFill="1" applyBorder="1" applyAlignment="1">
      <alignment vertical="center"/>
    </xf>
    <xf numFmtId="180" fontId="63" fillId="29" borderId="0" xfId="0" applyNumberFormat="1" applyFont="1" applyFill="1" applyBorder="1" applyAlignment="1">
      <alignment vertical="center"/>
    </xf>
    <xf numFmtId="0" fontId="66" fillId="29" borderId="0" xfId="0" applyNumberFormat="1" applyFont="1" applyFill="1" applyBorder="1" applyAlignment="1"/>
    <xf numFmtId="178" fontId="66" fillId="29" borderId="0" xfId="0" applyNumberFormat="1" applyFont="1" applyFill="1" applyBorder="1" applyAlignment="1">
      <alignment vertical="center"/>
    </xf>
    <xf numFmtId="179" fontId="88" fillId="29" borderId="0" xfId="0" applyNumberFormat="1" applyFont="1" applyFill="1" applyBorder="1" applyAlignment="1">
      <alignment vertical="center"/>
    </xf>
    <xf numFmtId="178" fontId="63" fillId="29" borderId="0" xfId="0" applyNumberFormat="1" applyFont="1" applyFill="1" applyBorder="1" applyAlignment="1">
      <alignment vertical="center"/>
    </xf>
    <xf numFmtId="179" fontId="65" fillId="29" borderId="0" xfId="0" applyNumberFormat="1" applyFont="1" applyFill="1" applyBorder="1" applyAlignment="1">
      <alignment vertical="center"/>
    </xf>
    <xf numFmtId="0" fontId="66" fillId="29" borderId="0" xfId="0" applyFont="1" applyFill="1" applyBorder="1" applyAlignment="1">
      <alignment vertical="center"/>
    </xf>
    <xf numFmtId="180" fontId="65" fillId="29" borderId="0" xfId="0" applyNumberFormat="1" applyFont="1" applyFill="1" applyBorder="1" applyAlignment="1">
      <alignment horizontal="right"/>
    </xf>
    <xf numFmtId="178" fontId="65" fillId="29" borderId="0" xfId="0" applyNumberFormat="1" applyFont="1" applyFill="1" applyBorder="1" applyAlignment="1">
      <alignment horizontal="right"/>
    </xf>
    <xf numFmtId="0" fontId="94" fillId="29" borderId="0" xfId="0" applyFont="1" applyFill="1" applyBorder="1" applyAlignment="1">
      <alignment vertical="center"/>
    </xf>
    <xf numFmtId="178" fontId="78" fillId="29" borderId="3" xfId="0" applyNumberFormat="1" applyFont="1" applyFill="1" applyBorder="1" applyAlignment="1">
      <alignment horizontal="center" vertical="center" wrapText="1"/>
    </xf>
    <xf numFmtId="178" fontId="77" fillId="29" borderId="3" xfId="0" applyNumberFormat="1" applyFont="1" applyFill="1" applyBorder="1" applyAlignment="1">
      <alignment horizontal="center" vertical="center" wrapText="1"/>
    </xf>
    <xf numFmtId="178" fontId="83" fillId="29" borderId="3" xfId="0" applyNumberFormat="1" applyFont="1" applyFill="1" applyBorder="1" applyAlignment="1">
      <alignment horizontal="center" vertical="center" wrapText="1"/>
    </xf>
    <xf numFmtId="0" fontId="64" fillId="29" borderId="0" xfId="0" applyFont="1" applyFill="1" applyBorder="1" applyAlignment="1">
      <alignment vertical="center"/>
    </xf>
    <xf numFmtId="180" fontId="68" fillId="29" borderId="3" xfId="0" applyNumberFormat="1" applyFont="1" applyFill="1" applyBorder="1" applyAlignment="1">
      <alignment horizontal="right" vertical="center" wrapText="1"/>
    </xf>
    <xf numFmtId="170" fontId="78" fillId="29" borderId="3" xfId="0" applyNumberFormat="1" applyFont="1" applyFill="1" applyBorder="1" applyAlignment="1">
      <alignment horizontal="right" vertical="center" wrapText="1"/>
    </xf>
    <xf numFmtId="170" fontId="65" fillId="29" borderId="0" xfId="0" applyNumberFormat="1" applyFont="1" applyFill="1" applyBorder="1" applyAlignment="1">
      <alignment horizontal="center" vertical="center" wrapText="1"/>
    </xf>
    <xf numFmtId="170" fontId="65" fillId="29" borderId="0" xfId="0" applyNumberFormat="1" applyFont="1" applyFill="1" applyBorder="1" applyAlignment="1">
      <alignment horizontal="right" vertical="center" wrapText="1"/>
    </xf>
    <xf numFmtId="0" fontId="63" fillId="29" borderId="0" xfId="0" applyFont="1" applyFill="1" applyBorder="1" applyAlignment="1">
      <alignment vertical="center"/>
    </xf>
    <xf numFmtId="0" fontId="65" fillId="29" borderId="0" xfId="0" applyFont="1" applyFill="1" applyBorder="1" applyAlignment="1">
      <alignment vertical="center" wrapText="1"/>
    </xf>
    <xf numFmtId="0" fontId="77" fillId="29" borderId="3" xfId="0" applyFont="1" applyFill="1" applyBorder="1" applyAlignment="1">
      <alignment horizontal="left" vertical="center" wrapText="1"/>
    </xf>
    <xf numFmtId="0" fontId="65" fillId="29" borderId="0" xfId="0" applyFont="1" applyFill="1" applyBorder="1" applyAlignment="1">
      <alignment horizontal="left" vertical="center"/>
    </xf>
    <xf numFmtId="0" fontId="62" fillId="29" borderId="0" xfId="0" applyFont="1" applyFill="1" applyBorder="1" applyAlignment="1">
      <alignment horizontal="center" vertical="center"/>
    </xf>
    <xf numFmtId="170" fontId="65" fillId="29" borderId="0" xfId="0" applyNumberFormat="1" applyFont="1" applyFill="1" applyBorder="1" applyAlignment="1">
      <alignment horizontal="left" vertical="center" wrapText="1"/>
    </xf>
    <xf numFmtId="0" fontId="65" fillId="29" borderId="0" xfId="0" applyFont="1" applyFill="1" applyBorder="1" applyAlignment="1">
      <alignment horizontal="center" vertical="center"/>
    </xf>
    <xf numFmtId="0" fontId="62" fillId="29" borderId="0" xfId="0" applyFont="1" applyFill="1" applyAlignment="1">
      <alignment horizontal="center" vertical="center"/>
    </xf>
    <xf numFmtId="0" fontId="69" fillId="29" borderId="0" xfId="0" applyFont="1" applyFill="1" applyBorder="1" applyAlignment="1">
      <alignment horizontal="center" wrapText="1"/>
    </xf>
    <xf numFmtId="178" fontId="84" fillId="29" borderId="3" xfId="0" applyNumberFormat="1" applyFont="1" applyFill="1" applyBorder="1" applyAlignment="1">
      <alignment horizontal="center" vertical="center" wrapText="1"/>
    </xf>
    <xf numFmtId="0" fontId="65" fillId="29" borderId="0" xfId="0" applyFont="1" applyFill="1" applyBorder="1" applyAlignment="1">
      <alignment horizontal="right" vertical="center"/>
    </xf>
    <xf numFmtId="180" fontId="65" fillId="29" borderId="0" xfId="0" applyNumberFormat="1" applyFont="1" applyFill="1" applyBorder="1" applyAlignment="1"/>
    <xf numFmtId="178" fontId="63" fillId="29" borderId="3" xfId="0" applyNumberFormat="1" applyFont="1" applyFill="1" applyBorder="1" applyAlignment="1">
      <alignment horizontal="left" vertical="center"/>
    </xf>
    <xf numFmtId="0" fontId="0" fillId="29" borderId="3" xfId="0" applyFill="1" applyBorder="1" applyAlignment="1">
      <alignment vertical="center"/>
    </xf>
    <xf numFmtId="178" fontId="65" fillId="29" borderId="3" xfId="0" applyNumberFormat="1" applyFont="1" applyFill="1" applyBorder="1" applyAlignment="1">
      <alignment horizontal="left" vertical="center"/>
    </xf>
    <xf numFmtId="0" fontId="64" fillId="29" borderId="0" xfId="0" applyFont="1" applyFill="1" applyBorder="1" applyAlignment="1">
      <alignment vertical="center" wrapText="1"/>
    </xf>
    <xf numFmtId="0" fontId="64" fillId="29" borderId="0" xfId="0" applyFont="1" applyFill="1" applyBorder="1" applyAlignment="1">
      <alignment horizontal="left" vertical="center"/>
    </xf>
    <xf numFmtId="178" fontId="101" fillId="29" borderId="3" xfId="0" applyNumberFormat="1" applyFont="1" applyFill="1" applyBorder="1" applyAlignment="1">
      <alignment horizontal="left" vertical="center"/>
    </xf>
    <xf numFmtId="178" fontId="65" fillId="29" borderId="0" xfId="0" applyNumberFormat="1" applyFont="1" applyFill="1" applyBorder="1" applyAlignment="1">
      <alignment horizontal="center" vertical="center"/>
    </xf>
    <xf numFmtId="0" fontId="62" fillId="29" borderId="0" xfId="0" applyFont="1" applyFill="1" applyAlignment="1">
      <alignment horizontal="left" vertical="center"/>
    </xf>
    <xf numFmtId="0" fontId="68" fillId="29" borderId="0" xfId="0" applyFont="1" applyFill="1" applyAlignment="1">
      <alignment horizontal="center" vertical="center"/>
    </xf>
    <xf numFmtId="178" fontId="62" fillId="29" borderId="3" xfId="0" applyNumberFormat="1" applyFont="1" applyFill="1" applyBorder="1" applyAlignment="1">
      <alignment vertical="center" wrapText="1"/>
    </xf>
    <xf numFmtId="177" fontId="66" fillId="29" borderId="3" xfId="0" applyNumberFormat="1" applyFont="1" applyFill="1" applyBorder="1" applyAlignment="1">
      <alignment horizontal="center" vertical="center" wrapText="1"/>
    </xf>
    <xf numFmtId="177" fontId="62" fillId="29" borderId="3" xfId="0" applyNumberFormat="1" applyFont="1" applyFill="1" applyBorder="1" applyAlignment="1">
      <alignment horizontal="center" vertical="center" wrapText="1"/>
    </xf>
    <xf numFmtId="177" fontId="62" fillId="29" borderId="3" xfId="0" applyNumberFormat="1" applyFont="1" applyFill="1" applyBorder="1" applyAlignment="1">
      <alignment vertical="center" wrapText="1"/>
    </xf>
    <xf numFmtId="178" fontId="66" fillId="29" borderId="3" xfId="0" applyNumberFormat="1" applyFont="1" applyFill="1" applyBorder="1" applyAlignment="1">
      <alignment vertical="center" wrapText="1"/>
    </xf>
    <xf numFmtId="2" fontId="62" fillId="29" borderId="0" xfId="0" applyNumberFormat="1" applyFont="1" applyFill="1" applyBorder="1" applyAlignment="1">
      <alignment vertical="center"/>
    </xf>
    <xf numFmtId="170" fontId="62" fillId="29" borderId="3" xfId="0" applyNumberFormat="1" applyFont="1" applyFill="1" applyBorder="1" applyAlignment="1">
      <alignment vertical="center" wrapText="1"/>
    </xf>
    <xf numFmtId="170" fontId="68" fillId="29" borderId="0" xfId="0" applyNumberFormat="1" applyFont="1" applyFill="1" applyBorder="1" applyAlignment="1">
      <alignment vertical="center"/>
    </xf>
    <xf numFmtId="0" fontId="62" fillId="29" borderId="0" xfId="0" applyFont="1" applyFill="1" applyBorder="1" applyAlignment="1">
      <alignment vertical="center" wrapText="1"/>
    </xf>
    <xf numFmtId="0" fontId="66" fillId="29" borderId="3" xfId="0" applyFont="1" applyFill="1" applyBorder="1" applyAlignment="1" applyProtection="1">
      <alignment horizontal="left" vertical="center" wrapText="1"/>
      <protection locked="0"/>
    </xf>
    <xf numFmtId="0" fontId="62" fillId="29" borderId="3" xfId="0" applyFont="1" applyFill="1" applyBorder="1" applyAlignment="1" applyProtection="1">
      <alignment horizontal="left" vertical="center" wrapText="1"/>
      <protection locked="0"/>
    </xf>
    <xf numFmtId="0" fontId="68" fillId="29" borderId="3" xfId="0" applyFont="1" applyFill="1" applyBorder="1" applyAlignment="1" applyProtection="1">
      <alignment horizontal="left" vertical="center" wrapText="1"/>
      <protection locked="0"/>
    </xf>
    <xf numFmtId="0" fontId="62" fillId="29" borderId="0" xfId="0" applyFont="1" applyFill="1" applyBorder="1" applyAlignment="1">
      <alignment horizontal="center" vertical="center"/>
    </xf>
    <xf numFmtId="0" fontId="62" fillId="29" borderId="0" xfId="0" applyFont="1" applyFill="1" applyAlignment="1">
      <alignment horizontal="center" vertical="center"/>
    </xf>
    <xf numFmtId="0" fontId="62" fillId="29" borderId="3" xfId="0" applyFont="1" applyFill="1" applyBorder="1" applyAlignment="1">
      <alignment horizontal="center" vertical="center" wrapText="1"/>
    </xf>
    <xf numFmtId="0" fontId="65" fillId="29" borderId="0" xfId="0" applyFont="1" applyFill="1" applyBorder="1" applyAlignment="1">
      <alignment horizontal="left" vertical="center"/>
    </xf>
    <xf numFmtId="170" fontId="65" fillId="29" borderId="0" xfId="0" applyNumberFormat="1" applyFont="1" applyFill="1" applyBorder="1" applyAlignment="1">
      <alignment horizontal="left" vertical="center" wrapText="1"/>
    </xf>
    <xf numFmtId="0" fontId="65" fillId="29" borderId="0" xfId="0" applyFont="1" applyFill="1" applyBorder="1" applyAlignment="1">
      <alignment horizontal="center" vertical="center"/>
    </xf>
    <xf numFmtId="0" fontId="62" fillId="29" borderId="0" xfId="0" applyFont="1" applyFill="1" applyBorder="1" applyAlignment="1">
      <alignment horizontal="center"/>
    </xf>
    <xf numFmtId="0" fontId="66" fillId="29" borderId="3" xfId="182" applyFont="1" applyFill="1" applyBorder="1" applyAlignment="1">
      <alignment vertical="center" wrapText="1"/>
      <protection locked="0"/>
    </xf>
    <xf numFmtId="0" fontId="62" fillId="29" borderId="3" xfId="182" applyFont="1" applyFill="1" applyBorder="1" applyAlignment="1">
      <alignment vertical="center" wrapText="1"/>
      <protection locked="0"/>
    </xf>
    <xf numFmtId="0" fontId="66" fillId="29" borderId="3" xfId="0" applyFont="1" applyFill="1" applyBorder="1" applyAlignment="1">
      <alignment horizontal="left" vertical="center" wrapText="1"/>
    </xf>
    <xf numFmtId="0" fontId="66" fillId="29" borderId="3" xfId="245" applyFont="1" applyFill="1" applyBorder="1" applyAlignment="1">
      <alignment horizontal="left" vertical="center" wrapText="1"/>
    </xf>
    <xf numFmtId="0" fontId="62" fillId="29" borderId="3" xfId="245" applyFont="1" applyFill="1" applyBorder="1" applyAlignment="1">
      <alignment horizontal="left" vertical="center" wrapText="1"/>
    </xf>
    <xf numFmtId="170" fontId="66" fillId="29" borderId="3" xfId="0" applyNumberFormat="1" applyFont="1" applyFill="1" applyBorder="1" applyAlignment="1">
      <alignment horizontal="center" vertical="center" wrapText="1"/>
    </xf>
    <xf numFmtId="0" fontId="63" fillId="29" borderId="3" xfId="0" applyFont="1" applyFill="1" applyBorder="1" applyAlignment="1">
      <alignment horizontal="left" vertical="center" wrapText="1"/>
    </xf>
    <xf numFmtId="178" fontId="64" fillId="29" borderId="3" xfId="0" applyNumberFormat="1" applyFont="1" applyFill="1" applyBorder="1" applyAlignment="1">
      <alignment vertical="center"/>
    </xf>
    <xf numFmtId="0" fontId="76" fillId="29" borderId="3" xfId="0" applyFont="1" applyFill="1" applyBorder="1" applyAlignment="1">
      <alignment horizontal="left" vertical="center" wrapText="1"/>
    </xf>
    <xf numFmtId="0" fontId="0" fillId="29" borderId="0" xfId="0" applyFill="1"/>
    <xf numFmtId="0" fontId="65" fillId="29" borderId="17" xfId="0" applyFont="1" applyFill="1" applyBorder="1" applyAlignment="1">
      <alignment horizontal="center" vertical="center" wrapText="1" shrinkToFit="1"/>
    </xf>
    <xf numFmtId="0" fontId="65" fillId="29" borderId="16" xfId="0" applyFont="1" applyFill="1" applyBorder="1" applyAlignment="1">
      <alignment horizontal="center" vertical="center" wrapText="1"/>
    </xf>
    <xf numFmtId="0" fontId="102" fillId="29" borderId="3" xfId="0" applyFont="1" applyFill="1" applyBorder="1" applyAlignment="1">
      <alignment horizontal="center" vertical="center" wrapText="1"/>
    </xf>
    <xf numFmtId="178" fontId="102" fillId="29" borderId="3" xfId="0" applyNumberFormat="1" applyFont="1" applyFill="1" applyBorder="1" applyAlignment="1">
      <alignment horizontal="center" vertical="center" wrapText="1"/>
    </xf>
    <xf numFmtId="178" fontId="102" fillId="29" borderId="3" xfId="0" applyNumberFormat="1" applyFont="1" applyFill="1" applyBorder="1" applyAlignment="1">
      <alignment vertical="center"/>
    </xf>
    <xf numFmtId="178" fontId="62" fillId="29" borderId="3" xfId="0" applyNumberFormat="1" applyFont="1" applyFill="1" applyBorder="1" applyAlignment="1">
      <alignment vertical="center"/>
    </xf>
    <xf numFmtId="0" fontId="86" fillId="29" borderId="3" xfId="0" applyFont="1" applyFill="1" applyBorder="1" applyAlignment="1">
      <alignment horizontal="left" vertical="center" wrapText="1"/>
    </xf>
    <xf numFmtId="178" fontId="93" fillId="29" borderId="3" xfId="0" applyNumberFormat="1" applyFont="1" applyFill="1" applyBorder="1" applyAlignment="1">
      <alignment horizontal="center" vertical="center" wrapText="1"/>
    </xf>
    <xf numFmtId="0" fontId="86" fillId="29" borderId="3" xfId="0" applyFont="1" applyFill="1" applyBorder="1" applyAlignment="1">
      <alignment horizontal="left" vertical="center"/>
    </xf>
    <xf numFmtId="0" fontId="86" fillId="29" borderId="3" xfId="0" quotePrefix="1" applyFont="1" applyFill="1" applyBorder="1" applyAlignment="1">
      <alignment horizontal="center" vertical="center"/>
    </xf>
    <xf numFmtId="0" fontId="93" fillId="29" borderId="3" xfId="0" applyFont="1" applyFill="1" applyBorder="1" applyAlignment="1">
      <alignment horizontal="left" vertical="center" wrapText="1"/>
    </xf>
    <xf numFmtId="0" fontId="93" fillId="29" borderId="3" xfId="0" quotePrefix="1" applyFont="1" applyFill="1" applyBorder="1" applyAlignment="1">
      <alignment horizontal="center" vertical="center"/>
    </xf>
    <xf numFmtId="0" fontId="63" fillId="29" borderId="0" xfId="0" quotePrefix="1" applyFont="1" applyFill="1" applyBorder="1" applyAlignment="1">
      <alignment horizontal="center" vertical="center"/>
    </xf>
    <xf numFmtId="0" fontId="63" fillId="29" borderId="18" xfId="0" applyFont="1" applyFill="1" applyBorder="1" applyAlignment="1">
      <alignment horizontal="left" vertical="center" wrapText="1"/>
    </xf>
    <xf numFmtId="0" fontId="63" fillId="29" borderId="18" xfId="0" quotePrefix="1" applyFont="1" applyFill="1" applyBorder="1" applyAlignment="1">
      <alignment horizontal="center" vertical="center"/>
    </xf>
    <xf numFmtId="178" fontId="93" fillId="29" borderId="18" xfId="0" applyNumberFormat="1" applyFont="1" applyFill="1" applyBorder="1" applyAlignment="1">
      <alignment horizontal="center" vertical="center" wrapText="1"/>
    </xf>
    <xf numFmtId="178" fontId="63" fillId="29" borderId="18" xfId="0" applyNumberFormat="1" applyFont="1" applyFill="1" applyBorder="1" applyAlignment="1">
      <alignment horizontal="center" vertical="center" wrapText="1"/>
    </xf>
    <xf numFmtId="178" fontId="63" fillId="29" borderId="18" xfId="0" applyNumberFormat="1" applyFont="1" applyFill="1" applyBorder="1" applyAlignment="1">
      <alignment vertical="center"/>
    </xf>
    <xf numFmtId="0" fontId="65" fillId="29" borderId="13" xfId="0" applyFont="1" applyFill="1" applyBorder="1" applyAlignment="1">
      <alignment horizontal="center" vertical="center"/>
    </xf>
    <xf numFmtId="178" fontId="105" fillId="29" borderId="3" xfId="0" applyNumberFormat="1" applyFont="1" applyFill="1" applyBorder="1" applyAlignment="1">
      <alignment vertical="center"/>
    </xf>
    <xf numFmtId="178" fontId="101" fillId="29" borderId="3" xfId="0" applyNumberFormat="1" applyFont="1" applyFill="1" applyBorder="1" applyAlignment="1">
      <alignment vertical="center"/>
    </xf>
    <xf numFmtId="0" fontId="96" fillId="29" borderId="0" xfId="0" applyFont="1" applyFill="1" applyAlignment="1">
      <alignment vertical="center"/>
    </xf>
    <xf numFmtId="0" fontId="74" fillId="29" borderId="0" xfId="0" applyFont="1" applyFill="1" applyAlignment="1">
      <alignment vertical="center"/>
    </xf>
    <xf numFmtId="0" fontId="62" fillId="29" borderId="14" xfId="0" applyFont="1" applyFill="1" applyBorder="1" applyAlignment="1">
      <alignment horizontal="left" vertical="center" wrapText="1"/>
    </xf>
    <xf numFmtId="178" fontId="106" fillId="29" borderId="3" xfId="0" applyNumberFormat="1" applyFont="1" applyFill="1" applyBorder="1" applyAlignment="1">
      <alignment horizontal="center" vertical="center"/>
    </xf>
    <xf numFmtId="0" fontId="77" fillId="29" borderId="3" xfId="0" applyFont="1" applyFill="1" applyBorder="1" applyAlignment="1">
      <alignment horizontal="center" vertical="center" wrapText="1"/>
    </xf>
    <xf numFmtId="0" fontId="76" fillId="29" borderId="3" xfId="0" applyFont="1" applyFill="1" applyBorder="1" applyAlignment="1">
      <alignment horizontal="center" vertical="center" wrapText="1"/>
    </xf>
    <xf numFmtId="180" fontId="62" fillId="29" borderId="0" xfId="0" applyNumberFormat="1" applyFont="1" applyFill="1" applyBorder="1" applyAlignment="1">
      <alignment vertical="center"/>
    </xf>
    <xf numFmtId="180" fontId="0" fillId="29" borderId="0" xfId="0" applyNumberFormat="1" applyFill="1"/>
    <xf numFmtId="0" fontId="62" fillId="29" borderId="0" xfId="0" applyFont="1" applyFill="1" applyBorder="1" applyAlignment="1">
      <alignment horizontal="center" vertical="center"/>
    </xf>
    <xf numFmtId="0" fontId="62" fillId="29" borderId="3" xfId="0" applyFont="1" applyFill="1" applyBorder="1" applyAlignment="1">
      <alignment horizontal="center" vertical="center" wrapText="1"/>
    </xf>
    <xf numFmtId="0" fontId="62" fillId="29" borderId="3" xfId="0" applyFont="1" applyFill="1" applyBorder="1" applyAlignment="1">
      <alignment horizontal="center" vertical="center"/>
    </xf>
    <xf numFmtId="0" fontId="66" fillId="29" borderId="3" xfId="0" applyFont="1" applyFill="1" applyBorder="1" applyAlignment="1">
      <alignment horizontal="center" vertical="center" wrapText="1"/>
    </xf>
    <xf numFmtId="0" fontId="66" fillId="29" borderId="3" xfId="0" applyFont="1" applyFill="1" applyBorder="1" applyAlignment="1" applyProtection="1">
      <alignment horizontal="center" vertical="center" wrapText="1"/>
      <protection locked="0"/>
    </xf>
    <xf numFmtId="0" fontId="63" fillId="29" borderId="3" xfId="0" applyFont="1" applyFill="1" applyBorder="1" applyAlignment="1">
      <alignment horizontal="left" vertical="center" wrapText="1"/>
    </xf>
    <xf numFmtId="0" fontId="65" fillId="29" borderId="0" xfId="0" applyFont="1" applyFill="1" applyBorder="1" applyAlignment="1">
      <alignment horizontal="left" vertical="center"/>
    </xf>
    <xf numFmtId="0" fontId="62" fillId="29" borderId="0" xfId="0" applyFont="1" applyFill="1" applyBorder="1" applyAlignment="1">
      <alignment horizontal="left" vertical="center"/>
    </xf>
    <xf numFmtId="0" fontId="65" fillId="29" borderId="0" xfId="0" applyFont="1" applyFill="1" applyBorder="1" applyAlignment="1">
      <alignment horizontal="center" vertical="center"/>
    </xf>
    <xf numFmtId="0" fontId="67" fillId="29" borderId="0" xfId="0" applyFont="1" applyFill="1" applyBorder="1" applyAlignment="1">
      <alignment horizontal="center" vertical="center"/>
    </xf>
    <xf numFmtId="0" fontId="67" fillId="29" borderId="0" xfId="0" applyFont="1" applyFill="1" applyBorder="1" applyAlignment="1">
      <alignment horizontal="center" vertical="center" wrapText="1"/>
    </xf>
    <xf numFmtId="0" fontId="67" fillId="29" borderId="3" xfId="0" applyFont="1" applyFill="1" applyBorder="1" applyAlignment="1">
      <alignment horizontal="center" vertical="center"/>
    </xf>
    <xf numFmtId="0" fontId="67" fillId="29" borderId="3" xfId="0" applyFont="1" applyFill="1" applyBorder="1" applyAlignment="1" applyProtection="1">
      <alignment horizontal="center" vertical="center"/>
      <protection locked="0"/>
    </xf>
    <xf numFmtId="0" fontId="62" fillId="29" borderId="3" xfId="0" applyFont="1" applyFill="1" applyBorder="1" applyAlignment="1">
      <alignment horizontal="center" vertical="center"/>
    </xf>
    <xf numFmtId="0" fontId="62" fillId="29" borderId="3" xfId="0" applyFont="1" applyFill="1" applyBorder="1" applyAlignment="1">
      <alignment horizontal="center" vertical="center" wrapText="1"/>
    </xf>
    <xf numFmtId="0" fontId="67" fillId="29" borderId="3" xfId="0" applyFont="1" applyFill="1" applyBorder="1" applyAlignment="1">
      <alignment horizontal="center" vertical="center" wrapText="1"/>
    </xf>
    <xf numFmtId="0" fontId="66" fillId="29" borderId="3" xfId="0" applyFont="1" applyFill="1" applyBorder="1" applyAlignment="1">
      <alignment horizontal="center" vertical="center" wrapText="1"/>
    </xf>
    <xf numFmtId="0" fontId="66" fillId="29" borderId="3" xfId="0" applyFont="1" applyFill="1" applyBorder="1" applyAlignment="1" applyProtection="1">
      <alignment horizontal="center" vertical="center" wrapText="1"/>
      <protection locked="0"/>
    </xf>
    <xf numFmtId="0" fontId="62" fillId="29" borderId="0" xfId="0" applyFont="1" applyFill="1" applyBorder="1" applyAlignment="1">
      <alignment horizontal="center" vertical="center"/>
    </xf>
    <xf numFmtId="0" fontId="62" fillId="29" borderId="0" xfId="0" applyFont="1" applyFill="1" applyAlignment="1">
      <alignment horizontal="center" vertical="center"/>
    </xf>
    <xf numFmtId="170" fontId="62" fillId="29" borderId="13" xfId="0" applyNumberFormat="1" applyFont="1" applyFill="1" applyBorder="1" applyAlignment="1">
      <alignment horizontal="center" vertical="center" wrapText="1"/>
    </xf>
    <xf numFmtId="170" fontId="62" fillId="29" borderId="13" xfId="0" quotePrefix="1" applyNumberFormat="1" applyFont="1" applyFill="1" applyBorder="1" applyAlignment="1">
      <alignment horizontal="center" vertical="center" wrapText="1"/>
    </xf>
    <xf numFmtId="0" fontId="66" fillId="29" borderId="13" xfId="0" applyFont="1" applyFill="1" applyBorder="1" applyAlignment="1">
      <alignment horizontal="center"/>
    </xf>
    <xf numFmtId="0" fontId="63" fillId="29" borderId="3" xfId="0" applyFont="1" applyFill="1" applyBorder="1" applyAlignment="1">
      <alignment horizontal="left" vertical="center"/>
    </xf>
    <xf numFmtId="0" fontId="63" fillId="29" borderId="13" xfId="0" applyFont="1" applyFill="1" applyBorder="1" applyAlignment="1">
      <alignment horizontal="center"/>
    </xf>
    <xf numFmtId="0" fontId="65" fillId="29" borderId="19" xfId="0" applyFont="1" applyFill="1" applyBorder="1" applyAlignment="1">
      <alignment horizontal="center" vertical="center"/>
    </xf>
    <xf numFmtId="0" fontId="76" fillId="29" borderId="3" xfId="0" applyFont="1" applyFill="1" applyBorder="1" applyAlignment="1">
      <alignment horizontal="left" vertical="center" wrapText="1"/>
    </xf>
    <xf numFmtId="0" fontId="63" fillId="29" borderId="3" xfId="0" applyFont="1" applyFill="1" applyBorder="1" applyAlignment="1">
      <alignment horizontal="left" vertical="center" wrapText="1"/>
    </xf>
    <xf numFmtId="0" fontId="66" fillId="29" borderId="0" xfId="0" applyFont="1" applyFill="1" applyBorder="1" applyAlignment="1">
      <alignment horizontal="center" vertical="center" wrapText="1"/>
    </xf>
    <xf numFmtId="170" fontId="65" fillId="29" borderId="13" xfId="0" applyNumberFormat="1" applyFont="1" applyFill="1" applyBorder="1" applyAlignment="1">
      <alignment horizontal="center" vertical="center" wrapText="1"/>
    </xf>
    <xf numFmtId="0" fontId="65" fillId="29" borderId="0" xfId="0" applyFont="1" applyFill="1" applyBorder="1" applyAlignment="1">
      <alignment horizontal="left" vertical="center"/>
    </xf>
    <xf numFmtId="0" fontId="63" fillId="29" borderId="3" xfId="0" applyFont="1" applyFill="1" applyBorder="1" applyAlignment="1">
      <alignment horizontal="center" vertical="center"/>
    </xf>
    <xf numFmtId="0" fontId="76" fillId="29" borderId="3" xfId="0" applyFont="1" applyFill="1" applyBorder="1" applyAlignment="1">
      <alignment horizontal="center" vertical="center" wrapText="1"/>
    </xf>
    <xf numFmtId="170" fontId="62" fillId="29" borderId="13" xfId="0" applyNumberFormat="1" applyFont="1" applyFill="1" applyBorder="1" applyAlignment="1">
      <alignment horizontal="left" vertical="center" wrapText="1"/>
    </xf>
    <xf numFmtId="0" fontId="62" fillId="29" borderId="0" xfId="0" applyFont="1" applyFill="1" applyBorder="1" applyAlignment="1">
      <alignment horizontal="left" vertical="center"/>
    </xf>
    <xf numFmtId="0" fontId="63" fillId="29" borderId="15" xfId="0" applyFont="1" applyFill="1" applyBorder="1" applyAlignment="1">
      <alignment horizontal="center" vertical="center"/>
    </xf>
    <xf numFmtId="0" fontId="63" fillId="29" borderId="16" xfId="0" applyFont="1" applyFill="1" applyBorder="1" applyAlignment="1">
      <alignment horizontal="center" vertical="center"/>
    </xf>
    <xf numFmtId="170" fontId="63" fillId="29" borderId="13" xfId="0" quotePrefix="1" applyNumberFormat="1" applyFont="1" applyFill="1" applyBorder="1" applyAlignment="1">
      <alignment horizontal="center" wrapText="1"/>
    </xf>
    <xf numFmtId="0" fontId="65" fillId="29" borderId="0" xfId="0" applyFont="1" applyFill="1" applyBorder="1" applyAlignment="1">
      <alignment horizontal="center" vertical="center"/>
    </xf>
    <xf numFmtId="170" fontId="65" fillId="29" borderId="13" xfId="0" applyNumberFormat="1" applyFont="1" applyFill="1" applyBorder="1" applyAlignment="1">
      <alignment horizontal="left" vertical="center" wrapText="1"/>
    </xf>
    <xf numFmtId="170" fontId="63" fillId="29" borderId="13" xfId="0" quotePrefix="1" applyNumberFormat="1" applyFont="1" applyFill="1" applyBorder="1" applyAlignment="1">
      <alignment horizontal="center" vertical="center" wrapText="1"/>
    </xf>
    <xf numFmtId="0" fontId="62" fillId="29" borderId="15" xfId="0" applyFont="1" applyFill="1" applyBorder="1" applyAlignment="1">
      <alignment horizontal="left" vertical="center" wrapText="1"/>
    </xf>
    <xf numFmtId="0" fontId="0" fillId="29" borderId="14" xfId="0" applyFont="1" applyFill="1" applyBorder="1" applyAlignment="1">
      <alignment horizontal="left" vertical="center" wrapText="1"/>
    </xf>
    <xf numFmtId="0" fontId="0" fillId="29" borderId="16" xfId="0" applyFont="1" applyFill="1" applyBorder="1" applyAlignment="1">
      <alignment horizontal="left" vertical="center" wrapText="1"/>
    </xf>
    <xf numFmtId="0" fontId="86" fillId="29" borderId="15" xfId="0" applyFont="1" applyFill="1" applyBorder="1" applyAlignment="1">
      <alignment horizontal="left" vertical="center" wrapText="1"/>
    </xf>
    <xf numFmtId="3" fontId="66" fillId="29" borderId="15" xfId="0" applyNumberFormat="1" applyFont="1" applyFill="1" applyBorder="1" applyAlignment="1">
      <alignment horizontal="left" vertical="center" wrapText="1"/>
    </xf>
    <xf numFmtId="3" fontId="66" fillId="29" borderId="14" xfId="0" applyNumberFormat="1" applyFont="1" applyFill="1" applyBorder="1" applyAlignment="1">
      <alignment horizontal="left" vertical="center" wrapText="1"/>
    </xf>
    <xf numFmtId="0" fontId="95" fillId="29" borderId="14" xfId="0" applyFont="1" applyFill="1" applyBorder="1" applyAlignment="1">
      <alignment horizontal="left" vertical="center" wrapText="1"/>
    </xf>
    <xf numFmtId="0" fontId="95" fillId="29" borderId="16" xfId="0" applyFont="1" applyFill="1" applyBorder="1" applyAlignment="1">
      <alignment horizontal="left" vertical="center" wrapText="1"/>
    </xf>
    <xf numFmtId="0" fontId="66" fillId="29" borderId="15" xfId="0" applyFont="1" applyFill="1" applyBorder="1" applyAlignment="1">
      <alignment horizontal="center" vertical="center" wrapText="1"/>
    </xf>
    <xf numFmtId="0" fontId="66" fillId="29" borderId="14" xfId="0" applyFont="1" applyFill="1" applyBorder="1" applyAlignment="1">
      <alignment horizontal="center" vertical="center" wrapText="1"/>
    </xf>
    <xf numFmtId="0" fontId="62" fillId="29" borderId="14" xfId="0" applyFont="1" applyFill="1" applyBorder="1" applyAlignment="1">
      <alignment horizontal="left" vertical="center" wrapText="1"/>
    </xf>
    <xf numFmtId="0" fontId="62" fillId="29" borderId="16" xfId="0" applyFont="1" applyFill="1" applyBorder="1" applyAlignment="1">
      <alignment horizontal="left" vertical="center" wrapText="1"/>
    </xf>
    <xf numFmtId="0" fontId="74" fillId="29" borderId="0" xfId="0" applyFont="1" applyFill="1" applyAlignment="1">
      <alignment vertical="center" wrapText="1"/>
    </xf>
    <xf numFmtId="0" fontId="75" fillId="29" borderId="0" xfId="0" applyFont="1" applyFill="1" applyAlignment="1">
      <alignment vertical="center" wrapText="1"/>
    </xf>
    <xf numFmtId="0" fontId="69" fillId="29" borderId="0" xfId="0" applyFont="1" applyFill="1" applyBorder="1" applyAlignment="1">
      <alignment horizontal="center" wrapText="1"/>
    </xf>
    <xf numFmtId="0" fontId="73" fillId="29" borderId="0" xfId="0" applyFont="1" applyFill="1" applyAlignment="1">
      <alignment horizontal="center"/>
    </xf>
    <xf numFmtId="0" fontId="62" fillId="29" borderId="0" xfId="0" applyFont="1" applyFill="1" applyBorder="1" applyAlignment="1">
      <alignment horizontal="center"/>
    </xf>
    <xf numFmtId="0" fontId="66" fillId="29" borderId="0" xfId="0" applyFont="1" applyFill="1" applyBorder="1" applyAlignment="1">
      <alignment horizontal="center" vertical="center"/>
    </xf>
    <xf numFmtId="0" fontId="71" fillId="29" borderId="0" xfId="0" applyFont="1" applyFill="1" applyBorder="1" applyAlignment="1">
      <alignment horizontal="center" vertical="center"/>
    </xf>
    <xf numFmtId="0" fontId="67" fillId="29" borderId="3" xfId="0" applyFont="1" applyFill="1" applyBorder="1" applyAlignment="1">
      <alignment vertical="center" wrapText="1"/>
    </xf>
    <xf numFmtId="0" fontId="67" fillId="29" borderId="16" xfId="0" applyFont="1" applyFill="1" applyBorder="1" applyAlignment="1">
      <alignment horizontal="left" vertical="center"/>
    </xf>
    <xf numFmtId="0" fontId="99" fillId="29" borderId="3" xfId="0" applyFont="1" applyFill="1" applyBorder="1" applyAlignment="1">
      <alignment vertical="center" wrapText="1"/>
    </xf>
    <xf numFmtId="0" fontId="67" fillId="29" borderId="3" xfId="0" applyFont="1" applyFill="1" applyBorder="1" applyAlignment="1">
      <alignment horizontal="left" vertical="center"/>
    </xf>
    <xf numFmtId="0" fontId="84" fillId="29" borderId="3" xfId="0" applyFont="1" applyFill="1" applyBorder="1" applyAlignment="1">
      <alignment vertical="center" wrapText="1"/>
    </xf>
    <xf numFmtId="0" fontId="82" fillId="29" borderId="3" xfId="0" applyFont="1" applyFill="1" applyBorder="1" applyAlignment="1">
      <alignment horizontal="left" vertical="center"/>
    </xf>
    <xf numFmtId="0" fontId="82" fillId="29" borderId="3" xfId="0" applyFont="1" applyFill="1" applyBorder="1" applyAlignment="1">
      <alignment horizontal="left" vertical="center" wrapText="1"/>
    </xf>
    <xf numFmtId="0" fontId="66" fillId="29" borderId="3" xfId="0" applyFont="1" applyFill="1" applyBorder="1" applyAlignment="1">
      <alignment horizontal="left" vertical="center"/>
    </xf>
  </cellXfs>
  <cellStyles count="353">
    <cellStyle name="_Fakt_2" xfId="1" xr:uid="{00000000-0005-0000-0000-000000000000}"/>
    <cellStyle name="_rozhufrovka 2009" xfId="2" xr:uid="{00000000-0005-0000-0000-000001000000}"/>
    <cellStyle name="_АТиСТ 5а МТР липень 2008" xfId="3" xr:uid="{00000000-0005-0000-0000-000002000000}"/>
    <cellStyle name="_ПРГК сводний_" xfId="4" xr:uid="{00000000-0005-0000-0000-000003000000}"/>
    <cellStyle name="_УТГ" xfId="5" xr:uid="{00000000-0005-0000-0000-000004000000}"/>
    <cellStyle name="_Феодосия 5а МТР липень 2008" xfId="6" xr:uid="{00000000-0005-0000-0000-000005000000}"/>
    <cellStyle name="_ХТГ довідка." xfId="7" xr:uid="{00000000-0005-0000-0000-000006000000}"/>
    <cellStyle name="_Шебелинка 5а МТР липень 2008" xfId="8" xr:uid="{00000000-0005-0000-0000-000007000000}"/>
    <cellStyle name="20% - Accent1" xfId="9" xr:uid="{00000000-0005-0000-0000-000008000000}"/>
    <cellStyle name="20% - Accent2" xfId="10" xr:uid="{00000000-0005-0000-0000-000009000000}"/>
    <cellStyle name="20% - Accent3" xfId="11" xr:uid="{00000000-0005-0000-0000-00000A000000}"/>
    <cellStyle name="20% - Accent4" xfId="12" xr:uid="{00000000-0005-0000-0000-00000B000000}"/>
    <cellStyle name="20% - Accent5" xfId="13" xr:uid="{00000000-0005-0000-0000-00000C000000}"/>
    <cellStyle name="20% - Accent6" xfId="14" xr:uid="{00000000-0005-0000-0000-00000D000000}"/>
    <cellStyle name="20% - Акцент1 2" xfId="15" xr:uid="{00000000-0005-0000-0000-00000E000000}"/>
    <cellStyle name="20% - Акцент1 3" xfId="16" xr:uid="{00000000-0005-0000-0000-00000F000000}"/>
    <cellStyle name="20% - Акцент2 2" xfId="17" xr:uid="{00000000-0005-0000-0000-000010000000}"/>
    <cellStyle name="20% - Акцент2 3" xfId="18" xr:uid="{00000000-0005-0000-0000-000011000000}"/>
    <cellStyle name="20% - Акцент3 2" xfId="19" xr:uid="{00000000-0005-0000-0000-000012000000}"/>
    <cellStyle name="20% - Акцент3 3" xfId="20" xr:uid="{00000000-0005-0000-0000-000013000000}"/>
    <cellStyle name="20% - Акцент4 2" xfId="21" xr:uid="{00000000-0005-0000-0000-000014000000}"/>
    <cellStyle name="20% - Акцент4 3" xfId="22" xr:uid="{00000000-0005-0000-0000-000015000000}"/>
    <cellStyle name="20% - Акцент5 2" xfId="23" xr:uid="{00000000-0005-0000-0000-000016000000}"/>
    <cellStyle name="20% - Акцент5 3" xfId="24" xr:uid="{00000000-0005-0000-0000-000017000000}"/>
    <cellStyle name="20% - Акцент6 2" xfId="25" xr:uid="{00000000-0005-0000-0000-000018000000}"/>
    <cellStyle name="20% - Акцент6 3" xfId="26" xr:uid="{00000000-0005-0000-0000-000019000000}"/>
    <cellStyle name="40% - Accent1" xfId="27" xr:uid="{00000000-0005-0000-0000-00001A000000}"/>
    <cellStyle name="40% - Accent2" xfId="28" xr:uid="{00000000-0005-0000-0000-00001B000000}"/>
    <cellStyle name="40% - Accent3" xfId="29" xr:uid="{00000000-0005-0000-0000-00001C000000}"/>
    <cellStyle name="40% - Accent4" xfId="30" xr:uid="{00000000-0005-0000-0000-00001D000000}"/>
    <cellStyle name="40% - Accent5" xfId="31" xr:uid="{00000000-0005-0000-0000-00001E000000}"/>
    <cellStyle name="40% - Accent6" xfId="32" xr:uid="{00000000-0005-0000-0000-00001F000000}"/>
    <cellStyle name="40% - Акцент1 2" xfId="33" xr:uid="{00000000-0005-0000-0000-000020000000}"/>
    <cellStyle name="40% - Акцент1 3" xfId="34" xr:uid="{00000000-0005-0000-0000-000021000000}"/>
    <cellStyle name="40% - Акцент2 2" xfId="35" xr:uid="{00000000-0005-0000-0000-000022000000}"/>
    <cellStyle name="40% - Акцент2 3" xfId="36" xr:uid="{00000000-0005-0000-0000-000023000000}"/>
    <cellStyle name="40% - Акцент3 2" xfId="37" xr:uid="{00000000-0005-0000-0000-000024000000}"/>
    <cellStyle name="40% - Акцент3 3" xfId="38" xr:uid="{00000000-0005-0000-0000-000025000000}"/>
    <cellStyle name="40% - Акцент4 2" xfId="39" xr:uid="{00000000-0005-0000-0000-000026000000}"/>
    <cellStyle name="40% - Акцент4 3" xfId="40" xr:uid="{00000000-0005-0000-0000-000027000000}"/>
    <cellStyle name="40% - Акцент5 2" xfId="41" xr:uid="{00000000-0005-0000-0000-000028000000}"/>
    <cellStyle name="40% - Акцент5 3" xfId="42" xr:uid="{00000000-0005-0000-0000-000029000000}"/>
    <cellStyle name="40% - Акцент6 2" xfId="43" xr:uid="{00000000-0005-0000-0000-00002A000000}"/>
    <cellStyle name="40% - Акцент6 3" xfId="44" xr:uid="{00000000-0005-0000-0000-00002B000000}"/>
    <cellStyle name="60% - Accent1" xfId="45" xr:uid="{00000000-0005-0000-0000-00002C000000}"/>
    <cellStyle name="60% - Accent2" xfId="46" xr:uid="{00000000-0005-0000-0000-00002D000000}"/>
    <cellStyle name="60% - Accent3" xfId="47" xr:uid="{00000000-0005-0000-0000-00002E000000}"/>
    <cellStyle name="60% - Accent4" xfId="48" xr:uid="{00000000-0005-0000-0000-00002F000000}"/>
    <cellStyle name="60% - Accent5" xfId="49" xr:uid="{00000000-0005-0000-0000-000030000000}"/>
    <cellStyle name="60% - Accent6" xfId="50" xr:uid="{00000000-0005-0000-0000-000031000000}"/>
    <cellStyle name="60% - Акцент1 2" xfId="51" xr:uid="{00000000-0005-0000-0000-000032000000}"/>
    <cellStyle name="60% - Акцент1 3" xfId="52" xr:uid="{00000000-0005-0000-0000-000033000000}"/>
    <cellStyle name="60% - Акцент2 2" xfId="53" xr:uid="{00000000-0005-0000-0000-000034000000}"/>
    <cellStyle name="60% - Акцент2 3" xfId="54" xr:uid="{00000000-0005-0000-0000-000035000000}"/>
    <cellStyle name="60% - Акцент3 2" xfId="55" xr:uid="{00000000-0005-0000-0000-000036000000}"/>
    <cellStyle name="60% - Акцент3 3" xfId="56" xr:uid="{00000000-0005-0000-0000-000037000000}"/>
    <cellStyle name="60% - Акцент4 2" xfId="57" xr:uid="{00000000-0005-0000-0000-000038000000}"/>
    <cellStyle name="60% - Акцент4 3" xfId="58" xr:uid="{00000000-0005-0000-0000-000039000000}"/>
    <cellStyle name="60% - Акцент5 2" xfId="59" xr:uid="{00000000-0005-0000-0000-00003A000000}"/>
    <cellStyle name="60% - Акцент5 3" xfId="60" xr:uid="{00000000-0005-0000-0000-00003B000000}"/>
    <cellStyle name="60% - Акцент6 2" xfId="61" xr:uid="{00000000-0005-0000-0000-00003C000000}"/>
    <cellStyle name="60% - Акцент6 3" xfId="62" xr:uid="{00000000-0005-0000-0000-00003D000000}"/>
    <cellStyle name="Accent1" xfId="63" xr:uid="{00000000-0005-0000-0000-00003E000000}"/>
    <cellStyle name="Accent2" xfId="64" xr:uid="{00000000-0005-0000-0000-00003F000000}"/>
    <cellStyle name="Accent3" xfId="65" xr:uid="{00000000-0005-0000-0000-000040000000}"/>
    <cellStyle name="Accent4" xfId="66" xr:uid="{00000000-0005-0000-0000-000041000000}"/>
    <cellStyle name="Accent5" xfId="67" xr:uid="{00000000-0005-0000-0000-000042000000}"/>
    <cellStyle name="Accent6" xfId="68" xr:uid="{00000000-0005-0000-0000-000043000000}"/>
    <cellStyle name="Bad" xfId="69" xr:uid="{00000000-0005-0000-0000-000044000000}"/>
    <cellStyle name="Calculation" xfId="70" xr:uid="{00000000-0005-0000-0000-000045000000}"/>
    <cellStyle name="Check Cell" xfId="71" xr:uid="{00000000-0005-0000-0000-000046000000}"/>
    <cellStyle name="Column-Header" xfId="72" xr:uid="{00000000-0005-0000-0000-000047000000}"/>
    <cellStyle name="Column-Header 2" xfId="73" xr:uid="{00000000-0005-0000-0000-000048000000}"/>
    <cellStyle name="Column-Header 3" xfId="74" xr:uid="{00000000-0005-0000-0000-000049000000}"/>
    <cellStyle name="Column-Header 4" xfId="75" xr:uid="{00000000-0005-0000-0000-00004A000000}"/>
    <cellStyle name="Column-Header 5" xfId="76" xr:uid="{00000000-0005-0000-0000-00004B000000}"/>
    <cellStyle name="Column-Header 6" xfId="77" xr:uid="{00000000-0005-0000-0000-00004C000000}"/>
    <cellStyle name="Column-Header 7" xfId="78" xr:uid="{00000000-0005-0000-0000-00004D000000}"/>
    <cellStyle name="Column-Header 7 2" xfId="79" xr:uid="{00000000-0005-0000-0000-00004E000000}"/>
    <cellStyle name="Column-Header 8" xfId="80" xr:uid="{00000000-0005-0000-0000-00004F000000}"/>
    <cellStyle name="Column-Header 8 2" xfId="81" xr:uid="{00000000-0005-0000-0000-000050000000}"/>
    <cellStyle name="Column-Header 9" xfId="82" xr:uid="{00000000-0005-0000-0000-000051000000}"/>
    <cellStyle name="Column-Header 9 2" xfId="83" xr:uid="{00000000-0005-0000-0000-000052000000}"/>
    <cellStyle name="Column-Header_Zvit rux-koshtiv 2010 Департамент " xfId="84" xr:uid="{00000000-0005-0000-0000-000053000000}"/>
    <cellStyle name="Comma_2005_03_15-Финансовый_БГ" xfId="85" xr:uid="{00000000-0005-0000-0000-000054000000}"/>
    <cellStyle name="Define-Column" xfId="86" xr:uid="{00000000-0005-0000-0000-000055000000}"/>
    <cellStyle name="Define-Column 10" xfId="87" xr:uid="{00000000-0005-0000-0000-000056000000}"/>
    <cellStyle name="Define-Column 2" xfId="88" xr:uid="{00000000-0005-0000-0000-000057000000}"/>
    <cellStyle name="Define-Column 3" xfId="89" xr:uid="{00000000-0005-0000-0000-000058000000}"/>
    <cellStyle name="Define-Column 4" xfId="90" xr:uid="{00000000-0005-0000-0000-000059000000}"/>
    <cellStyle name="Define-Column 5" xfId="91" xr:uid="{00000000-0005-0000-0000-00005A000000}"/>
    <cellStyle name="Define-Column 6" xfId="92" xr:uid="{00000000-0005-0000-0000-00005B000000}"/>
    <cellStyle name="Define-Column 7" xfId="93" xr:uid="{00000000-0005-0000-0000-00005C000000}"/>
    <cellStyle name="Define-Column 7 2" xfId="94" xr:uid="{00000000-0005-0000-0000-00005D000000}"/>
    <cellStyle name="Define-Column 7 3" xfId="95" xr:uid="{00000000-0005-0000-0000-00005E000000}"/>
    <cellStyle name="Define-Column 8" xfId="96" xr:uid="{00000000-0005-0000-0000-00005F000000}"/>
    <cellStyle name="Define-Column 8 2" xfId="97" xr:uid="{00000000-0005-0000-0000-000060000000}"/>
    <cellStyle name="Define-Column 8 3" xfId="98" xr:uid="{00000000-0005-0000-0000-000061000000}"/>
    <cellStyle name="Define-Column 9" xfId="99" xr:uid="{00000000-0005-0000-0000-000062000000}"/>
    <cellStyle name="Define-Column 9 2" xfId="100" xr:uid="{00000000-0005-0000-0000-000063000000}"/>
    <cellStyle name="Define-Column 9 3" xfId="101" xr:uid="{00000000-0005-0000-0000-000064000000}"/>
    <cellStyle name="Define-Column_Zvit rux-koshtiv 2010 Департамент " xfId="102" xr:uid="{00000000-0005-0000-0000-000065000000}"/>
    <cellStyle name="Explanatory Text" xfId="103" xr:uid="{00000000-0005-0000-0000-000066000000}"/>
    <cellStyle name="FS10" xfId="104" xr:uid="{00000000-0005-0000-0000-000067000000}"/>
    <cellStyle name="Good" xfId="105" xr:uid="{00000000-0005-0000-0000-000068000000}"/>
    <cellStyle name="Heading 1" xfId="106" xr:uid="{00000000-0005-0000-0000-000069000000}"/>
    <cellStyle name="Heading 2" xfId="107" xr:uid="{00000000-0005-0000-0000-00006A000000}"/>
    <cellStyle name="Heading 3" xfId="108" xr:uid="{00000000-0005-0000-0000-00006B000000}"/>
    <cellStyle name="Heading 4" xfId="109" xr:uid="{00000000-0005-0000-0000-00006C000000}"/>
    <cellStyle name="Hyperlink 2" xfId="110" xr:uid="{00000000-0005-0000-0000-00006D000000}"/>
    <cellStyle name="Input" xfId="111" xr:uid="{00000000-0005-0000-0000-00006E000000}"/>
    <cellStyle name="Level0" xfId="112" xr:uid="{00000000-0005-0000-0000-00006F000000}"/>
    <cellStyle name="Level0 10" xfId="113" xr:uid="{00000000-0005-0000-0000-000070000000}"/>
    <cellStyle name="Level0 2" xfId="114" xr:uid="{00000000-0005-0000-0000-000071000000}"/>
    <cellStyle name="Level0 2 2" xfId="115" xr:uid="{00000000-0005-0000-0000-000072000000}"/>
    <cellStyle name="Level0 3" xfId="116" xr:uid="{00000000-0005-0000-0000-000073000000}"/>
    <cellStyle name="Level0 3 2" xfId="117" xr:uid="{00000000-0005-0000-0000-000074000000}"/>
    <cellStyle name="Level0 4" xfId="118" xr:uid="{00000000-0005-0000-0000-000075000000}"/>
    <cellStyle name="Level0 4 2" xfId="119" xr:uid="{00000000-0005-0000-0000-000076000000}"/>
    <cellStyle name="Level0 5" xfId="120" xr:uid="{00000000-0005-0000-0000-000077000000}"/>
    <cellStyle name="Level0 6" xfId="121" xr:uid="{00000000-0005-0000-0000-000078000000}"/>
    <cellStyle name="Level0 7" xfId="122" xr:uid="{00000000-0005-0000-0000-000079000000}"/>
    <cellStyle name="Level0 7 2" xfId="123" xr:uid="{00000000-0005-0000-0000-00007A000000}"/>
    <cellStyle name="Level0 7 3" xfId="124" xr:uid="{00000000-0005-0000-0000-00007B000000}"/>
    <cellStyle name="Level0 8" xfId="125" xr:uid="{00000000-0005-0000-0000-00007C000000}"/>
    <cellStyle name="Level0 8 2" xfId="126" xr:uid="{00000000-0005-0000-0000-00007D000000}"/>
    <cellStyle name="Level0 8 3" xfId="127" xr:uid="{00000000-0005-0000-0000-00007E000000}"/>
    <cellStyle name="Level0 9" xfId="128" xr:uid="{00000000-0005-0000-0000-00007F000000}"/>
    <cellStyle name="Level0 9 2" xfId="129" xr:uid="{00000000-0005-0000-0000-000080000000}"/>
    <cellStyle name="Level0 9 3" xfId="130" xr:uid="{00000000-0005-0000-0000-000081000000}"/>
    <cellStyle name="Level0_Zvit rux-koshtiv 2010 Департамент " xfId="131" xr:uid="{00000000-0005-0000-0000-000082000000}"/>
    <cellStyle name="Level1" xfId="132" xr:uid="{00000000-0005-0000-0000-000083000000}"/>
    <cellStyle name="Level1 2" xfId="133" xr:uid="{00000000-0005-0000-0000-000084000000}"/>
    <cellStyle name="Level1-Numbers" xfId="134" xr:uid="{00000000-0005-0000-0000-000085000000}"/>
    <cellStyle name="Level1-Numbers 2" xfId="135" xr:uid="{00000000-0005-0000-0000-000086000000}"/>
    <cellStyle name="Level1-Numbers-Hide" xfId="136" xr:uid="{00000000-0005-0000-0000-000087000000}"/>
    <cellStyle name="Level2" xfId="137" xr:uid="{00000000-0005-0000-0000-000088000000}"/>
    <cellStyle name="Level2 2" xfId="138" xr:uid="{00000000-0005-0000-0000-000089000000}"/>
    <cellStyle name="Level2-Hide" xfId="139" xr:uid="{00000000-0005-0000-0000-00008A000000}"/>
    <cellStyle name="Level2-Hide 2" xfId="140" xr:uid="{00000000-0005-0000-0000-00008B000000}"/>
    <cellStyle name="Level2-Numbers" xfId="141" xr:uid="{00000000-0005-0000-0000-00008C000000}"/>
    <cellStyle name="Level2-Numbers 2" xfId="142" xr:uid="{00000000-0005-0000-0000-00008D000000}"/>
    <cellStyle name="Level2-Numbers-Hide" xfId="143" xr:uid="{00000000-0005-0000-0000-00008E000000}"/>
    <cellStyle name="Level3" xfId="144" xr:uid="{00000000-0005-0000-0000-00008F000000}"/>
    <cellStyle name="Level3 2" xfId="145" xr:uid="{00000000-0005-0000-0000-000090000000}"/>
    <cellStyle name="Level3 3" xfId="146" xr:uid="{00000000-0005-0000-0000-000091000000}"/>
    <cellStyle name="Level3_План департамент_2010_1207" xfId="147" xr:uid="{00000000-0005-0000-0000-000092000000}"/>
    <cellStyle name="Level3-Hide" xfId="148" xr:uid="{00000000-0005-0000-0000-000093000000}"/>
    <cellStyle name="Level3-Hide 2" xfId="149" xr:uid="{00000000-0005-0000-0000-000094000000}"/>
    <cellStyle name="Level3-Numbers" xfId="150" xr:uid="{00000000-0005-0000-0000-000095000000}"/>
    <cellStyle name="Level3-Numbers 2" xfId="151" xr:uid="{00000000-0005-0000-0000-000096000000}"/>
    <cellStyle name="Level3-Numbers 3" xfId="152" xr:uid="{00000000-0005-0000-0000-000097000000}"/>
    <cellStyle name="Level3-Numbers_План департамент_2010_1207" xfId="153" xr:uid="{00000000-0005-0000-0000-000098000000}"/>
    <cellStyle name="Level3-Numbers-Hide" xfId="154" xr:uid="{00000000-0005-0000-0000-000099000000}"/>
    <cellStyle name="Level4" xfId="155" xr:uid="{00000000-0005-0000-0000-00009A000000}"/>
    <cellStyle name="Level4 2" xfId="156" xr:uid="{00000000-0005-0000-0000-00009B000000}"/>
    <cellStyle name="Level4-Hide" xfId="157" xr:uid="{00000000-0005-0000-0000-00009C000000}"/>
    <cellStyle name="Level4-Hide 2" xfId="158" xr:uid="{00000000-0005-0000-0000-00009D000000}"/>
    <cellStyle name="Level4-Numbers" xfId="159" xr:uid="{00000000-0005-0000-0000-00009E000000}"/>
    <cellStyle name="Level4-Numbers 2" xfId="160" xr:uid="{00000000-0005-0000-0000-00009F000000}"/>
    <cellStyle name="Level4-Numbers-Hide" xfId="161" xr:uid="{00000000-0005-0000-0000-0000A0000000}"/>
    <cellStyle name="Level5" xfId="162" xr:uid="{00000000-0005-0000-0000-0000A1000000}"/>
    <cellStyle name="Level5 2" xfId="163" xr:uid="{00000000-0005-0000-0000-0000A2000000}"/>
    <cellStyle name="Level5-Hide" xfId="164" xr:uid="{00000000-0005-0000-0000-0000A3000000}"/>
    <cellStyle name="Level5-Hide 2" xfId="165" xr:uid="{00000000-0005-0000-0000-0000A4000000}"/>
    <cellStyle name="Level5-Numbers" xfId="166" xr:uid="{00000000-0005-0000-0000-0000A5000000}"/>
    <cellStyle name="Level5-Numbers 2" xfId="167" xr:uid="{00000000-0005-0000-0000-0000A6000000}"/>
    <cellStyle name="Level5-Numbers-Hide" xfId="168" xr:uid="{00000000-0005-0000-0000-0000A7000000}"/>
    <cellStyle name="Level6" xfId="169" xr:uid="{00000000-0005-0000-0000-0000A8000000}"/>
    <cellStyle name="Level6 2" xfId="170" xr:uid="{00000000-0005-0000-0000-0000A9000000}"/>
    <cellStyle name="Level6-Hide" xfId="171" xr:uid="{00000000-0005-0000-0000-0000AA000000}"/>
    <cellStyle name="Level6-Hide 2" xfId="172" xr:uid="{00000000-0005-0000-0000-0000AB000000}"/>
    <cellStyle name="Level6-Numbers" xfId="173" xr:uid="{00000000-0005-0000-0000-0000AC000000}"/>
    <cellStyle name="Level6-Numbers 2" xfId="174" xr:uid="{00000000-0005-0000-0000-0000AD000000}"/>
    <cellStyle name="Level7" xfId="175" xr:uid="{00000000-0005-0000-0000-0000AE000000}"/>
    <cellStyle name="Level7-Hide" xfId="176" xr:uid="{00000000-0005-0000-0000-0000AF000000}"/>
    <cellStyle name="Level7-Numbers" xfId="177" xr:uid="{00000000-0005-0000-0000-0000B0000000}"/>
    <cellStyle name="Linked Cell" xfId="178" xr:uid="{00000000-0005-0000-0000-0000B1000000}"/>
    <cellStyle name="Neutral" xfId="179" xr:uid="{00000000-0005-0000-0000-0000B2000000}"/>
    <cellStyle name="Normal 2" xfId="180" xr:uid="{00000000-0005-0000-0000-0000B3000000}"/>
    <cellStyle name="Normal_2005_03_15-Финансовый_БГ" xfId="181" xr:uid="{00000000-0005-0000-0000-0000B4000000}"/>
    <cellStyle name="Normal_GSE DCF_Model_31_07_09 final" xfId="182" xr:uid="{00000000-0005-0000-0000-0000B5000000}"/>
    <cellStyle name="Note" xfId="183" xr:uid="{00000000-0005-0000-0000-0000B6000000}"/>
    <cellStyle name="Number-Cells" xfId="184" xr:uid="{00000000-0005-0000-0000-0000B7000000}"/>
    <cellStyle name="Number-Cells-Column2" xfId="185" xr:uid="{00000000-0005-0000-0000-0000B8000000}"/>
    <cellStyle name="Number-Cells-Column5" xfId="186" xr:uid="{00000000-0005-0000-0000-0000B9000000}"/>
    <cellStyle name="Output" xfId="187" xr:uid="{00000000-0005-0000-0000-0000BA000000}"/>
    <cellStyle name="Row-Header" xfId="188" xr:uid="{00000000-0005-0000-0000-0000BB000000}"/>
    <cellStyle name="Row-Header 2" xfId="189" xr:uid="{00000000-0005-0000-0000-0000BC000000}"/>
    <cellStyle name="Title" xfId="190" xr:uid="{00000000-0005-0000-0000-0000BD000000}"/>
    <cellStyle name="Total" xfId="191" xr:uid="{00000000-0005-0000-0000-0000BE000000}"/>
    <cellStyle name="Warning Text" xfId="192" xr:uid="{00000000-0005-0000-0000-0000BF000000}"/>
    <cellStyle name="Акцент1 2" xfId="193" xr:uid="{00000000-0005-0000-0000-0000C0000000}"/>
    <cellStyle name="Акцент1 3" xfId="194" xr:uid="{00000000-0005-0000-0000-0000C1000000}"/>
    <cellStyle name="Акцент2 2" xfId="195" xr:uid="{00000000-0005-0000-0000-0000C2000000}"/>
    <cellStyle name="Акцент2 3" xfId="196" xr:uid="{00000000-0005-0000-0000-0000C3000000}"/>
    <cellStyle name="Акцент3 2" xfId="197" xr:uid="{00000000-0005-0000-0000-0000C4000000}"/>
    <cellStyle name="Акцент3 3" xfId="198" xr:uid="{00000000-0005-0000-0000-0000C5000000}"/>
    <cellStyle name="Акцент4 2" xfId="199" xr:uid="{00000000-0005-0000-0000-0000C6000000}"/>
    <cellStyle name="Акцент4 3" xfId="200" xr:uid="{00000000-0005-0000-0000-0000C7000000}"/>
    <cellStyle name="Акцент5 2" xfId="201" xr:uid="{00000000-0005-0000-0000-0000C8000000}"/>
    <cellStyle name="Акцент5 3" xfId="202" xr:uid="{00000000-0005-0000-0000-0000C9000000}"/>
    <cellStyle name="Акцент6 2" xfId="203" xr:uid="{00000000-0005-0000-0000-0000CA000000}"/>
    <cellStyle name="Акцент6 3" xfId="204" xr:uid="{00000000-0005-0000-0000-0000CB000000}"/>
    <cellStyle name="Ввод  2" xfId="205" xr:uid="{00000000-0005-0000-0000-0000CC000000}"/>
    <cellStyle name="Ввод  3" xfId="206" xr:uid="{00000000-0005-0000-0000-0000CD000000}"/>
    <cellStyle name="Вывод 2" xfId="207" xr:uid="{00000000-0005-0000-0000-0000CE000000}"/>
    <cellStyle name="Вывод 3" xfId="208" xr:uid="{00000000-0005-0000-0000-0000CF000000}"/>
    <cellStyle name="Вычисление 2" xfId="209" xr:uid="{00000000-0005-0000-0000-0000D0000000}"/>
    <cellStyle name="Вычисление 3" xfId="210" xr:uid="{00000000-0005-0000-0000-0000D1000000}"/>
    <cellStyle name="Денежный 2" xfId="211" xr:uid="{00000000-0005-0000-0000-0000D2000000}"/>
    <cellStyle name="Заголовок 1 2" xfId="212" xr:uid="{00000000-0005-0000-0000-0000D3000000}"/>
    <cellStyle name="Заголовок 1 3" xfId="213" xr:uid="{00000000-0005-0000-0000-0000D4000000}"/>
    <cellStyle name="Заголовок 2 2" xfId="214" xr:uid="{00000000-0005-0000-0000-0000D5000000}"/>
    <cellStyle name="Заголовок 2 3" xfId="215" xr:uid="{00000000-0005-0000-0000-0000D6000000}"/>
    <cellStyle name="Заголовок 3 2" xfId="216" xr:uid="{00000000-0005-0000-0000-0000D7000000}"/>
    <cellStyle name="Заголовок 3 3" xfId="217" xr:uid="{00000000-0005-0000-0000-0000D8000000}"/>
    <cellStyle name="Заголовок 4 2" xfId="218" xr:uid="{00000000-0005-0000-0000-0000D9000000}"/>
    <cellStyle name="Заголовок 4 3" xfId="219" xr:uid="{00000000-0005-0000-0000-0000DA000000}"/>
    <cellStyle name="Звичайний" xfId="0" builtinId="0"/>
    <cellStyle name="Итог 2" xfId="220" xr:uid="{00000000-0005-0000-0000-0000DB000000}"/>
    <cellStyle name="Итог 3" xfId="221" xr:uid="{00000000-0005-0000-0000-0000DC000000}"/>
    <cellStyle name="Контрольная ячейка 2" xfId="222" xr:uid="{00000000-0005-0000-0000-0000DD000000}"/>
    <cellStyle name="Контрольная ячейка 3" xfId="223" xr:uid="{00000000-0005-0000-0000-0000DE000000}"/>
    <cellStyle name="Название 2" xfId="224" xr:uid="{00000000-0005-0000-0000-0000DF000000}"/>
    <cellStyle name="Название 3" xfId="225" xr:uid="{00000000-0005-0000-0000-0000E0000000}"/>
    <cellStyle name="Нейтральный 2" xfId="226" xr:uid="{00000000-0005-0000-0000-0000E1000000}"/>
    <cellStyle name="Нейтральный 3" xfId="227" xr:uid="{00000000-0005-0000-0000-0000E2000000}"/>
    <cellStyle name="Обычный 10" xfId="228" xr:uid="{00000000-0005-0000-0000-0000E4000000}"/>
    <cellStyle name="Обычный 11" xfId="229" xr:uid="{00000000-0005-0000-0000-0000E5000000}"/>
    <cellStyle name="Обычный 12" xfId="230" xr:uid="{00000000-0005-0000-0000-0000E6000000}"/>
    <cellStyle name="Обычный 13" xfId="231" xr:uid="{00000000-0005-0000-0000-0000E7000000}"/>
    <cellStyle name="Обычный 14" xfId="232" xr:uid="{00000000-0005-0000-0000-0000E8000000}"/>
    <cellStyle name="Обычный 15" xfId="233" xr:uid="{00000000-0005-0000-0000-0000E9000000}"/>
    <cellStyle name="Обычный 16" xfId="234" xr:uid="{00000000-0005-0000-0000-0000EA000000}"/>
    <cellStyle name="Обычный 17" xfId="235" xr:uid="{00000000-0005-0000-0000-0000EB000000}"/>
    <cellStyle name="Обычный 18" xfId="236" xr:uid="{00000000-0005-0000-0000-0000EC000000}"/>
    <cellStyle name="Обычный 2" xfId="237" xr:uid="{00000000-0005-0000-0000-0000ED000000}"/>
    <cellStyle name="Обычный 2 10" xfId="238" xr:uid="{00000000-0005-0000-0000-0000EE000000}"/>
    <cellStyle name="Обычный 2 11" xfId="239" xr:uid="{00000000-0005-0000-0000-0000EF000000}"/>
    <cellStyle name="Обычный 2 12" xfId="240" xr:uid="{00000000-0005-0000-0000-0000F0000000}"/>
    <cellStyle name="Обычный 2 13" xfId="241" xr:uid="{00000000-0005-0000-0000-0000F1000000}"/>
    <cellStyle name="Обычный 2 14" xfId="242" xr:uid="{00000000-0005-0000-0000-0000F2000000}"/>
    <cellStyle name="Обычный 2 15" xfId="243" xr:uid="{00000000-0005-0000-0000-0000F3000000}"/>
    <cellStyle name="Обычный 2 16" xfId="244" xr:uid="{00000000-0005-0000-0000-0000F4000000}"/>
    <cellStyle name="Обычный 2 2" xfId="245" xr:uid="{00000000-0005-0000-0000-0000F5000000}"/>
    <cellStyle name="Обычный 2 2 2" xfId="246" xr:uid="{00000000-0005-0000-0000-0000F6000000}"/>
    <cellStyle name="Обычный 2 2 3" xfId="247" xr:uid="{00000000-0005-0000-0000-0000F7000000}"/>
    <cellStyle name="Обычный 2 2_Расшифровка прочих" xfId="248" xr:uid="{00000000-0005-0000-0000-0000F8000000}"/>
    <cellStyle name="Обычный 2 3" xfId="249" xr:uid="{00000000-0005-0000-0000-0000F9000000}"/>
    <cellStyle name="Обычный 2 4" xfId="250" xr:uid="{00000000-0005-0000-0000-0000FA000000}"/>
    <cellStyle name="Обычный 2 5" xfId="251" xr:uid="{00000000-0005-0000-0000-0000FB000000}"/>
    <cellStyle name="Обычный 2 6" xfId="252" xr:uid="{00000000-0005-0000-0000-0000FC000000}"/>
    <cellStyle name="Обычный 2 7" xfId="253" xr:uid="{00000000-0005-0000-0000-0000FD000000}"/>
    <cellStyle name="Обычный 2 8" xfId="254" xr:uid="{00000000-0005-0000-0000-0000FE000000}"/>
    <cellStyle name="Обычный 2 9" xfId="255" xr:uid="{00000000-0005-0000-0000-0000FF000000}"/>
    <cellStyle name="Обычный 2_2604-2010" xfId="256" xr:uid="{00000000-0005-0000-0000-000000010000}"/>
    <cellStyle name="Обычный 3" xfId="257" xr:uid="{00000000-0005-0000-0000-000001010000}"/>
    <cellStyle name="Обычный 3 10" xfId="258" xr:uid="{00000000-0005-0000-0000-000002010000}"/>
    <cellStyle name="Обычный 3 11" xfId="259" xr:uid="{00000000-0005-0000-0000-000003010000}"/>
    <cellStyle name="Обычный 3 12" xfId="260" xr:uid="{00000000-0005-0000-0000-000004010000}"/>
    <cellStyle name="Обычный 3 13" xfId="261" xr:uid="{00000000-0005-0000-0000-000005010000}"/>
    <cellStyle name="Обычный 3 14" xfId="262" xr:uid="{00000000-0005-0000-0000-000006010000}"/>
    <cellStyle name="Обычный 3 2" xfId="263" xr:uid="{00000000-0005-0000-0000-000007010000}"/>
    <cellStyle name="Обычный 3 3" xfId="264" xr:uid="{00000000-0005-0000-0000-000008010000}"/>
    <cellStyle name="Обычный 3 4" xfId="265" xr:uid="{00000000-0005-0000-0000-000009010000}"/>
    <cellStyle name="Обычный 3 5" xfId="266" xr:uid="{00000000-0005-0000-0000-00000A010000}"/>
    <cellStyle name="Обычный 3 6" xfId="267" xr:uid="{00000000-0005-0000-0000-00000B010000}"/>
    <cellStyle name="Обычный 3 7" xfId="268" xr:uid="{00000000-0005-0000-0000-00000C010000}"/>
    <cellStyle name="Обычный 3 8" xfId="269" xr:uid="{00000000-0005-0000-0000-00000D010000}"/>
    <cellStyle name="Обычный 3 9" xfId="270" xr:uid="{00000000-0005-0000-0000-00000E010000}"/>
    <cellStyle name="Обычный 3_Дефицит_7 млрд_0608_бс" xfId="271" xr:uid="{00000000-0005-0000-0000-00000F010000}"/>
    <cellStyle name="Обычный 4" xfId="272" xr:uid="{00000000-0005-0000-0000-000010010000}"/>
    <cellStyle name="Обычный 5" xfId="273" xr:uid="{00000000-0005-0000-0000-000011010000}"/>
    <cellStyle name="Обычный 5 2" xfId="274" xr:uid="{00000000-0005-0000-0000-000012010000}"/>
    <cellStyle name="Обычный 6" xfId="275" xr:uid="{00000000-0005-0000-0000-000013010000}"/>
    <cellStyle name="Обычный 6 2" xfId="276" xr:uid="{00000000-0005-0000-0000-000014010000}"/>
    <cellStyle name="Обычный 6 3" xfId="277" xr:uid="{00000000-0005-0000-0000-000015010000}"/>
    <cellStyle name="Обычный 6 4" xfId="278" xr:uid="{00000000-0005-0000-0000-000016010000}"/>
    <cellStyle name="Обычный 6_Дефицит_7 млрд_0608_бс" xfId="279" xr:uid="{00000000-0005-0000-0000-000017010000}"/>
    <cellStyle name="Обычный 7" xfId="280" xr:uid="{00000000-0005-0000-0000-000018010000}"/>
    <cellStyle name="Обычный 7 2" xfId="281" xr:uid="{00000000-0005-0000-0000-000019010000}"/>
    <cellStyle name="Обычный 8" xfId="282" xr:uid="{00000000-0005-0000-0000-00001A010000}"/>
    <cellStyle name="Обычный 9" xfId="283" xr:uid="{00000000-0005-0000-0000-00001B010000}"/>
    <cellStyle name="Обычный 9 2" xfId="284" xr:uid="{00000000-0005-0000-0000-00001C010000}"/>
    <cellStyle name="Плохой 2" xfId="285" xr:uid="{00000000-0005-0000-0000-00001D010000}"/>
    <cellStyle name="Плохой 3" xfId="286" xr:uid="{00000000-0005-0000-0000-00001E010000}"/>
    <cellStyle name="Пояснение 2" xfId="287" xr:uid="{00000000-0005-0000-0000-00001F010000}"/>
    <cellStyle name="Пояснение 3" xfId="288" xr:uid="{00000000-0005-0000-0000-000020010000}"/>
    <cellStyle name="Примечание 2" xfId="289" xr:uid="{00000000-0005-0000-0000-000021010000}"/>
    <cellStyle name="Примечание 3" xfId="290" xr:uid="{00000000-0005-0000-0000-000022010000}"/>
    <cellStyle name="Процентный 2" xfId="291" xr:uid="{00000000-0005-0000-0000-000023010000}"/>
    <cellStyle name="Процентный 2 10" xfId="292" xr:uid="{00000000-0005-0000-0000-000024010000}"/>
    <cellStyle name="Процентный 2 11" xfId="293" xr:uid="{00000000-0005-0000-0000-000025010000}"/>
    <cellStyle name="Процентный 2 12" xfId="294" xr:uid="{00000000-0005-0000-0000-000026010000}"/>
    <cellStyle name="Процентный 2 13" xfId="295" xr:uid="{00000000-0005-0000-0000-000027010000}"/>
    <cellStyle name="Процентный 2 14" xfId="296" xr:uid="{00000000-0005-0000-0000-000028010000}"/>
    <cellStyle name="Процентный 2 15" xfId="297" xr:uid="{00000000-0005-0000-0000-000029010000}"/>
    <cellStyle name="Процентный 2 16" xfId="298" xr:uid="{00000000-0005-0000-0000-00002A010000}"/>
    <cellStyle name="Процентный 2 2" xfId="299" xr:uid="{00000000-0005-0000-0000-00002B010000}"/>
    <cellStyle name="Процентный 2 3" xfId="300" xr:uid="{00000000-0005-0000-0000-00002C010000}"/>
    <cellStyle name="Процентный 2 4" xfId="301" xr:uid="{00000000-0005-0000-0000-00002D010000}"/>
    <cellStyle name="Процентный 2 5" xfId="302" xr:uid="{00000000-0005-0000-0000-00002E010000}"/>
    <cellStyle name="Процентный 2 6" xfId="303" xr:uid="{00000000-0005-0000-0000-00002F010000}"/>
    <cellStyle name="Процентный 2 7" xfId="304" xr:uid="{00000000-0005-0000-0000-000030010000}"/>
    <cellStyle name="Процентный 2 8" xfId="305" xr:uid="{00000000-0005-0000-0000-000031010000}"/>
    <cellStyle name="Процентный 2 9" xfId="306" xr:uid="{00000000-0005-0000-0000-000032010000}"/>
    <cellStyle name="Процентный 3" xfId="307" xr:uid="{00000000-0005-0000-0000-000033010000}"/>
    <cellStyle name="Процентный 4" xfId="308" xr:uid="{00000000-0005-0000-0000-000034010000}"/>
    <cellStyle name="Процентный 4 2" xfId="309" xr:uid="{00000000-0005-0000-0000-000035010000}"/>
    <cellStyle name="Связанная ячейка 2" xfId="310" xr:uid="{00000000-0005-0000-0000-000036010000}"/>
    <cellStyle name="Связанная ячейка 3" xfId="311" xr:uid="{00000000-0005-0000-0000-000037010000}"/>
    <cellStyle name="Стиль 1" xfId="312" xr:uid="{00000000-0005-0000-0000-000038010000}"/>
    <cellStyle name="Стиль 1 2" xfId="313" xr:uid="{00000000-0005-0000-0000-000039010000}"/>
    <cellStyle name="Стиль 1 3" xfId="314" xr:uid="{00000000-0005-0000-0000-00003A010000}"/>
    <cellStyle name="Стиль 1 4" xfId="315" xr:uid="{00000000-0005-0000-0000-00003B010000}"/>
    <cellStyle name="Стиль 1 5" xfId="316" xr:uid="{00000000-0005-0000-0000-00003C010000}"/>
    <cellStyle name="Стиль 1 6" xfId="317" xr:uid="{00000000-0005-0000-0000-00003D010000}"/>
    <cellStyle name="Стиль 1 7" xfId="318" xr:uid="{00000000-0005-0000-0000-00003E010000}"/>
    <cellStyle name="Текст предупреждения 2" xfId="319" xr:uid="{00000000-0005-0000-0000-00003F010000}"/>
    <cellStyle name="Текст предупреждения 3" xfId="320" xr:uid="{00000000-0005-0000-0000-000040010000}"/>
    <cellStyle name="Тысячи [0]_1.62" xfId="321" xr:uid="{00000000-0005-0000-0000-000041010000}"/>
    <cellStyle name="Тысячи_1.62" xfId="322" xr:uid="{00000000-0005-0000-0000-000042010000}"/>
    <cellStyle name="Финансовый 2" xfId="323" xr:uid="{00000000-0005-0000-0000-000043010000}"/>
    <cellStyle name="Финансовый 2 10" xfId="324" xr:uid="{00000000-0005-0000-0000-000044010000}"/>
    <cellStyle name="Финансовый 2 11" xfId="325" xr:uid="{00000000-0005-0000-0000-000045010000}"/>
    <cellStyle name="Финансовый 2 12" xfId="326" xr:uid="{00000000-0005-0000-0000-000046010000}"/>
    <cellStyle name="Финансовый 2 13" xfId="327" xr:uid="{00000000-0005-0000-0000-000047010000}"/>
    <cellStyle name="Финансовый 2 14" xfId="328" xr:uid="{00000000-0005-0000-0000-000048010000}"/>
    <cellStyle name="Финансовый 2 15" xfId="329" xr:uid="{00000000-0005-0000-0000-000049010000}"/>
    <cellStyle name="Финансовый 2 16" xfId="330" xr:uid="{00000000-0005-0000-0000-00004A010000}"/>
    <cellStyle name="Финансовый 2 17" xfId="331" xr:uid="{00000000-0005-0000-0000-00004B010000}"/>
    <cellStyle name="Финансовый 2 2" xfId="332" xr:uid="{00000000-0005-0000-0000-00004C010000}"/>
    <cellStyle name="Финансовый 2 3" xfId="333" xr:uid="{00000000-0005-0000-0000-00004D010000}"/>
    <cellStyle name="Финансовый 2 4" xfId="334" xr:uid="{00000000-0005-0000-0000-00004E010000}"/>
    <cellStyle name="Финансовый 2 5" xfId="335" xr:uid="{00000000-0005-0000-0000-00004F010000}"/>
    <cellStyle name="Финансовый 2 6" xfId="336" xr:uid="{00000000-0005-0000-0000-000050010000}"/>
    <cellStyle name="Финансовый 2 7" xfId="337" xr:uid="{00000000-0005-0000-0000-000051010000}"/>
    <cellStyle name="Финансовый 2 8" xfId="338" xr:uid="{00000000-0005-0000-0000-000052010000}"/>
    <cellStyle name="Финансовый 2 9" xfId="339" xr:uid="{00000000-0005-0000-0000-000053010000}"/>
    <cellStyle name="Финансовый 3" xfId="340" xr:uid="{00000000-0005-0000-0000-000054010000}"/>
    <cellStyle name="Финансовый 3 2" xfId="341" xr:uid="{00000000-0005-0000-0000-000055010000}"/>
    <cellStyle name="Финансовый 4" xfId="342" xr:uid="{00000000-0005-0000-0000-000056010000}"/>
    <cellStyle name="Финансовый 4 2" xfId="343" xr:uid="{00000000-0005-0000-0000-000057010000}"/>
    <cellStyle name="Финансовый 4 3" xfId="344" xr:uid="{00000000-0005-0000-0000-000058010000}"/>
    <cellStyle name="Финансовый 5" xfId="345" xr:uid="{00000000-0005-0000-0000-000059010000}"/>
    <cellStyle name="Финансовый 6" xfId="346" xr:uid="{00000000-0005-0000-0000-00005A010000}"/>
    <cellStyle name="Финансовый 7" xfId="347" xr:uid="{00000000-0005-0000-0000-00005B010000}"/>
    <cellStyle name="Хороший 2" xfId="348" xr:uid="{00000000-0005-0000-0000-00005C010000}"/>
    <cellStyle name="Хороший 3" xfId="349" xr:uid="{00000000-0005-0000-0000-00005D010000}"/>
    <cellStyle name="числовой" xfId="350" xr:uid="{00000000-0005-0000-0000-00005E010000}"/>
    <cellStyle name="Ю" xfId="351" xr:uid="{00000000-0005-0000-0000-00005F010000}"/>
    <cellStyle name="Ю-FreeSet_10" xfId="352" xr:uid="{00000000-0005-0000-0000-000060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externalLink" Target="externalLinks/externalLink20.xml"/><Relationship Id="rId39" Type="http://schemas.openxmlformats.org/officeDocument/2006/relationships/externalLink" Target="externalLinks/externalLink3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34" Type="http://schemas.openxmlformats.org/officeDocument/2006/relationships/externalLink" Target="externalLinks/externalLink28.xml"/><Relationship Id="rId42" Type="http://schemas.openxmlformats.org/officeDocument/2006/relationships/theme" Target="theme/theme1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externalLink" Target="externalLinks/externalLink19.xml"/><Relationship Id="rId33" Type="http://schemas.openxmlformats.org/officeDocument/2006/relationships/externalLink" Target="externalLinks/externalLink27.xml"/><Relationship Id="rId38" Type="http://schemas.openxmlformats.org/officeDocument/2006/relationships/externalLink" Target="externalLinks/externalLink3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29" Type="http://schemas.openxmlformats.org/officeDocument/2006/relationships/externalLink" Target="externalLinks/externalLink23.xml"/><Relationship Id="rId41" Type="http://schemas.openxmlformats.org/officeDocument/2006/relationships/externalLink" Target="externalLinks/externalLink3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32" Type="http://schemas.openxmlformats.org/officeDocument/2006/relationships/externalLink" Target="externalLinks/externalLink26.xml"/><Relationship Id="rId37" Type="http://schemas.openxmlformats.org/officeDocument/2006/relationships/externalLink" Target="externalLinks/externalLink31.xml"/><Relationship Id="rId40" Type="http://schemas.openxmlformats.org/officeDocument/2006/relationships/externalLink" Target="externalLinks/externalLink34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externalLink" Target="externalLinks/externalLink22.xml"/><Relationship Id="rId36" Type="http://schemas.openxmlformats.org/officeDocument/2006/relationships/externalLink" Target="externalLinks/externalLink30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31" Type="http://schemas.openxmlformats.org/officeDocument/2006/relationships/externalLink" Target="externalLinks/externalLink25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externalLink" Target="externalLinks/externalLink21.xml"/><Relationship Id="rId30" Type="http://schemas.openxmlformats.org/officeDocument/2006/relationships/externalLink" Target="externalLinks/externalLink24.xml"/><Relationship Id="rId35" Type="http://schemas.openxmlformats.org/officeDocument/2006/relationships/externalLink" Target="externalLinks/externalLink29.xml"/><Relationship Id="rId43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WORK/S2/VICTOR/&#1042;&#1042;&#1055;/PI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riadna\Sum_po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New_monitoring/Monit_xls/M_2002/M_06_02/Monthly/10_October/1Aug2001/GDP/realgdp/LENA/BGV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_________________________Plan_ZP\!_&#1055;&#1077;&#1095;&#1072;&#1090;&#1100;\&#1052;&#1058;&#1056;%20&#1074;&#1089;&#1077;%2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OCUME~1\VOYTOV~1\LOCALS~1\Temp\Rar$DI00.867\Planning%20System%20Project\consolidation%20hq%20formatted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SUDNIKOVA\Local%20Settings\Temporary%20Internet%20Files\Content.IE5\C5MFSXEF\Subv2006\Rich%20Roz%2020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S_N_A/1July2001/GDP/realgdp/LENA/BGVN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\File1\aaaa\2007%20finplan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SINKEV~1\LOCALS~1\Temp\Rar$DI00.781\Dept\FinPlan-Economy\Planning%20System%20Project\consolidation%20hq%20formatte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ept\FinPlan-Economy\Planning%20System%20Project\consolidation%20hq%20formatte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ept\FinPlan-Economy\Planning%20System%20Project\consolidation%20hq%20formatte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likhachov\Local%20Settings\Temporary%20Internet%20Files\Content.IE5\RY4RBH0P\2006_REALIZ_&#1058;&#1045;(&#1083;&#1102;&#1090;&#1080;&#1081;20%25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OCUME~1\VOYTOV~1\LOCALS~1\Temp\Rar$DI00.867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Лист 1"/>
      <sheetName val="Real_GDP_&amp;_Real_IP_(u)"/>
      <sheetName val="Real_GDP_&amp;_Real_IP_(e)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попер_роз"/>
      <sheetName val="Inform"/>
      <sheetName val="L4"/>
      <sheetName val="L10"/>
      <sheetName val="KOEF"/>
      <sheetName val="База"/>
      <sheetName val="7  Інші витрати"/>
      <sheetName val="ОСВ МСФЗ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Inform"/>
      <sheetName val="Правила ДДС"/>
      <sheetName val="_ф3"/>
      <sheetName val="_Ф4"/>
      <sheetName val="_Ф5"/>
      <sheetName val="Ф7_цены"/>
      <sheetName val="Ф8_цены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</sheetNames>
    <sheetDataSet>
      <sheetData sheetId="0"/>
      <sheetData sheetId="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попер_роз"/>
      <sheetName val="Лист1"/>
      <sheetName val="МТР все 2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GDP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Ini"/>
      <sheetName val="Setup"/>
      <sheetName val="200"/>
      <sheetName val="1993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</sheetNames>
    <sheetDataSet>
      <sheetData sheetId="0" refreshError="1"/>
      <sheetData sheetId="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7  інші витрати"/>
      <sheetName val="МТР Газ України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МТР Газ України"/>
      <sheetName val="7  інші витрати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Обсяг помісячного надходження субвенції з державного бюджету до місцевих бюджетів на надання пільг 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</v>
          </cell>
        </row>
        <row r="5">
          <cell r="A5" t="str">
            <v>Код бюджету</v>
          </cell>
          <cell r="B5" t="str">
            <v>Назва адміністративно-територіальної одиниці</v>
          </cell>
          <cell r="C5" t="str">
            <v>січень</v>
          </cell>
          <cell r="D5" t="str">
            <v>лютий</v>
          </cell>
          <cell r="E5" t="str">
            <v>березень</v>
          </cell>
          <cell r="F5" t="str">
            <v>квітень</v>
          </cell>
          <cell r="G5" t="str">
            <v>травень</v>
          </cell>
        </row>
        <row r="6">
          <cell r="A6" t="str">
            <v>О1100000000</v>
          </cell>
          <cell r="B6" t="str">
            <v>бюджет Автономної Республіки Крим</v>
          </cell>
          <cell r="C6">
            <v>2463.5419999999999</v>
          </cell>
          <cell r="D6">
            <v>5004.6750000000002</v>
          </cell>
          <cell r="E6">
            <v>4874.01</v>
          </cell>
          <cell r="F6">
            <v>6713.2</v>
          </cell>
          <cell r="G6">
            <v>5483.6</v>
          </cell>
        </row>
        <row r="7">
          <cell r="A7" t="str">
            <v>О2100000000</v>
          </cell>
          <cell r="B7" t="str">
            <v>обласний бюджет Вiнницької області</v>
          </cell>
          <cell r="C7">
            <v>5585.9549999999999</v>
          </cell>
          <cell r="D7">
            <v>5130.4480000000003</v>
          </cell>
          <cell r="E7">
            <v>5614.5339999999997</v>
          </cell>
          <cell r="F7">
            <v>7821.4</v>
          </cell>
          <cell r="G7">
            <v>4676.6000000000004</v>
          </cell>
        </row>
        <row r="8">
          <cell r="A8" t="str">
            <v>О3100000000</v>
          </cell>
          <cell r="B8" t="str">
            <v>обласний бюджет Волинської області</v>
          </cell>
          <cell r="C8">
            <v>3419.413</v>
          </cell>
          <cell r="D8">
            <v>4547.1629999999996</v>
          </cell>
          <cell r="E8">
            <v>4267.8410000000003</v>
          </cell>
          <cell r="F8">
            <v>5180.2</v>
          </cell>
          <cell r="G8">
            <v>3258.4</v>
          </cell>
        </row>
        <row r="9">
          <cell r="A9" t="str">
            <v>О4100000000</v>
          </cell>
          <cell r="B9" t="str">
            <v>обласний бюджет Днiпропетровської області</v>
          </cell>
          <cell r="C9">
            <v>8288.7270000000008</v>
          </cell>
          <cell r="D9">
            <v>20991.351999999999</v>
          </cell>
          <cell r="E9">
            <v>16903.654999999999</v>
          </cell>
          <cell r="F9">
            <v>23535.787</v>
          </cell>
          <cell r="G9">
            <v>12935.2</v>
          </cell>
        </row>
        <row r="10">
          <cell r="A10" t="str">
            <v>О5100000000</v>
          </cell>
          <cell r="B10" t="str">
            <v>обласний бюджет Донецької області</v>
          </cell>
          <cell r="C10">
            <v>11729.522000000001</v>
          </cell>
          <cell r="D10">
            <v>19530.755000000001</v>
          </cell>
          <cell r="E10">
            <v>19355.436000000002</v>
          </cell>
          <cell r="F10">
            <v>26008.7</v>
          </cell>
          <cell r="G10">
            <v>15778.6</v>
          </cell>
        </row>
        <row r="11">
          <cell r="A11" t="str">
            <v>О6100000000</v>
          </cell>
          <cell r="B11" t="str">
            <v>обласний бюджет Житомирської області</v>
          </cell>
          <cell r="C11">
            <v>3202.2750000000001</v>
          </cell>
          <cell r="D11">
            <v>6561.0010000000002</v>
          </cell>
          <cell r="E11">
            <v>5316.2150000000001</v>
          </cell>
          <cell r="F11">
            <v>7407.8</v>
          </cell>
          <cell r="G11">
            <v>4605.7</v>
          </cell>
        </row>
        <row r="12">
          <cell r="A12" t="str">
            <v>О7100000000</v>
          </cell>
          <cell r="B12" t="str">
            <v>обласний бюджет Закарпатської області</v>
          </cell>
          <cell r="C12">
            <v>1513.9649999999999</v>
          </cell>
          <cell r="D12">
            <v>1806.577</v>
          </cell>
          <cell r="E12">
            <v>4712.2439999999997</v>
          </cell>
          <cell r="F12">
            <v>4277.8</v>
          </cell>
          <cell r="G12">
            <v>1586.9</v>
          </cell>
        </row>
        <row r="13">
          <cell r="A13" t="str">
            <v>О8100000000</v>
          </cell>
          <cell r="B13" t="str">
            <v>обласний бюджет Запорiзької області</v>
          </cell>
          <cell r="C13">
            <v>3867.2069999999999</v>
          </cell>
          <cell r="D13">
            <v>7903.7089999999998</v>
          </cell>
          <cell r="E13">
            <v>7399.4160000000002</v>
          </cell>
          <cell r="F13">
            <v>9874.5</v>
          </cell>
          <cell r="G13">
            <v>7155.4</v>
          </cell>
        </row>
        <row r="14">
          <cell r="A14" t="str">
            <v>О9100000000</v>
          </cell>
          <cell r="B14" t="str">
            <v>обласний бюджет Iвано-Франкiвської області</v>
          </cell>
          <cell r="C14">
            <v>3578.223</v>
          </cell>
          <cell r="D14">
            <v>5867.2309999999998</v>
          </cell>
          <cell r="E14">
            <v>6297.893</v>
          </cell>
          <cell r="F14">
            <v>9563.7000000000007</v>
          </cell>
          <cell r="G14">
            <v>3616.2</v>
          </cell>
        </row>
        <row r="15">
          <cell r="A15">
            <v>10100000000</v>
          </cell>
          <cell r="B15" t="str">
            <v>обласний бюджет Київської області</v>
          </cell>
          <cell r="C15">
            <v>10302.385</v>
          </cell>
          <cell r="D15">
            <v>16146.352999999999</v>
          </cell>
          <cell r="E15">
            <v>13833.255999999999</v>
          </cell>
          <cell r="F15">
            <v>18290.400000000001</v>
          </cell>
          <cell r="G15">
            <v>7404.9</v>
          </cell>
        </row>
        <row r="16">
          <cell r="A16">
            <v>11100000000</v>
          </cell>
          <cell r="B16" t="str">
            <v>обласний бюджет Кiровоградської області</v>
          </cell>
          <cell r="C16">
            <v>3580.96</v>
          </cell>
          <cell r="D16">
            <v>4993.7330000000002</v>
          </cell>
          <cell r="E16">
            <v>3976.05</v>
          </cell>
          <cell r="F16">
            <v>7419.8</v>
          </cell>
          <cell r="G16">
            <v>5284.3</v>
          </cell>
        </row>
        <row r="17">
          <cell r="A17">
            <v>12100000000</v>
          </cell>
          <cell r="B17" t="str">
            <v>обласний бюджет Луганської області</v>
          </cell>
          <cell r="C17">
            <v>2843.239</v>
          </cell>
          <cell r="D17">
            <v>8978.6</v>
          </cell>
          <cell r="E17">
            <v>6927.87</v>
          </cell>
          <cell r="F17">
            <v>9087.1</v>
          </cell>
          <cell r="G17">
            <v>6148.4</v>
          </cell>
        </row>
        <row r="18">
          <cell r="A18">
            <v>13100000000</v>
          </cell>
          <cell r="B18" t="str">
            <v>обласний бюджет Львiвської області</v>
          </cell>
          <cell r="C18">
            <v>13665.8</v>
          </cell>
          <cell r="D18">
            <v>12546.388000000001</v>
          </cell>
          <cell r="E18">
            <v>13924.588</v>
          </cell>
          <cell r="F18">
            <v>16320</v>
          </cell>
          <cell r="G18">
            <v>5542.7</v>
          </cell>
        </row>
        <row r="19">
          <cell r="A19">
            <v>14100000000</v>
          </cell>
          <cell r="B19" t="str">
            <v>обласний бюджет Миколаївської області</v>
          </cell>
          <cell r="C19">
            <v>1582.5519999999999</v>
          </cell>
          <cell r="D19">
            <v>4228.6229999999996</v>
          </cell>
          <cell r="E19">
            <v>4112.8190000000004</v>
          </cell>
          <cell r="F19">
            <v>5079.6000000000004</v>
          </cell>
          <cell r="G19">
            <v>4261.3</v>
          </cell>
        </row>
        <row r="20">
          <cell r="A20">
            <v>15100000000</v>
          </cell>
          <cell r="B20" t="str">
            <v>обласний бюджет Одеської області</v>
          </cell>
          <cell r="C20">
            <v>3570.1010000000001</v>
          </cell>
          <cell r="D20">
            <v>8569.5969999999998</v>
          </cell>
          <cell r="E20">
            <v>7127.8249999999998</v>
          </cell>
          <cell r="F20">
            <v>11636.5</v>
          </cell>
          <cell r="G20">
            <v>10163.4</v>
          </cell>
        </row>
        <row r="21">
          <cell r="A21">
            <v>16100000000</v>
          </cell>
          <cell r="B21" t="str">
            <v>обласний бюджет Полтавської області</v>
          </cell>
          <cell r="C21">
            <v>5666.1139999999996</v>
          </cell>
          <cell r="D21">
            <v>6422.4319999999998</v>
          </cell>
          <cell r="E21">
            <v>7489.7539999999999</v>
          </cell>
          <cell r="F21">
            <v>15258.1</v>
          </cell>
          <cell r="G21">
            <v>5827</v>
          </cell>
        </row>
        <row r="22">
          <cell r="A22">
            <v>17100000000</v>
          </cell>
          <cell r="B22" t="str">
            <v>обласний бюджет Рiвненської області</v>
          </cell>
          <cell r="C22">
            <v>1969.902</v>
          </cell>
          <cell r="D22">
            <v>3336.444</v>
          </cell>
          <cell r="E22">
            <v>5380.4470000000001</v>
          </cell>
          <cell r="F22">
            <v>5543.9</v>
          </cell>
          <cell r="G22">
            <v>2982.7</v>
          </cell>
        </row>
        <row r="23">
          <cell r="A23">
            <v>18100000000</v>
          </cell>
          <cell r="B23" t="str">
            <v>обласний бюджет Сумської області</v>
          </cell>
          <cell r="C23">
            <v>4169.5280000000002</v>
          </cell>
          <cell r="D23">
            <v>3622.9929999999999</v>
          </cell>
          <cell r="E23">
            <v>7895.424</v>
          </cell>
          <cell r="F23">
            <v>8377.1</v>
          </cell>
          <cell r="G23">
            <v>4032.7</v>
          </cell>
        </row>
        <row r="24">
          <cell r="A24">
            <v>19100000000</v>
          </cell>
          <cell r="B24" t="str">
            <v>обласний бюджет Тернопiльської області</v>
          </cell>
          <cell r="C24">
            <v>3701.9160000000002</v>
          </cell>
          <cell r="D24">
            <v>4896.8559999999998</v>
          </cell>
          <cell r="E24">
            <v>5147.2650000000003</v>
          </cell>
          <cell r="F24">
            <v>6839.9</v>
          </cell>
          <cell r="G24">
            <v>1830.2</v>
          </cell>
        </row>
        <row r="25">
          <cell r="A25">
            <v>20100000000</v>
          </cell>
          <cell r="B25" t="str">
            <v>обласний бюджет Харкiвської області</v>
          </cell>
          <cell r="C25">
            <v>8386.9330000000009</v>
          </cell>
          <cell r="D25">
            <v>11698.075000000001</v>
          </cell>
          <cell r="E25">
            <v>14592.047</v>
          </cell>
          <cell r="F25">
            <v>27208.2</v>
          </cell>
          <cell r="G25">
            <v>13691.3</v>
          </cell>
        </row>
        <row r="26">
          <cell r="A26">
            <v>21100000000</v>
          </cell>
          <cell r="B26" t="str">
            <v>обласний бюджет Херсонської області</v>
          </cell>
          <cell r="C26">
            <v>2200.9679999999998</v>
          </cell>
          <cell r="D26">
            <v>3252.5390000000002</v>
          </cell>
          <cell r="E26">
            <v>3255.58</v>
          </cell>
          <cell r="F26">
            <v>5299.7</v>
          </cell>
          <cell r="G26">
            <v>3272.2</v>
          </cell>
        </row>
        <row r="27">
          <cell r="A27">
            <v>22100000000</v>
          </cell>
          <cell r="B27" t="str">
            <v>обласний бюджет Хмельницької області</v>
          </cell>
          <cell r="C27">
            <v>4049.5320000000002</v>
          </cell>
          <cell r="D27">
            <v>6627.4</v>
          </cell>
          <cell r="E27">
            <v>4533.01</v>
          </cell>
          <cell r="F27">
            <v>8290.9</v>
          </cell>
          <cell r="G27">
            <v>5960.3</v>
          </cell>
        </row>
        <row r="28">
          <cell r="A28">
            <v>23100000000</v>
          </cell>
          <cell r="B28" t="str">
            <v>обласний бюджет Черкаської області</v>
          </cell>
          <cell r="C28">
            <v>5316.2910000000002</v>
          </cell>
          <cell r="D28">
            <v>6217.3370000000004</v>
          </cell>
          <cell r="E28">
            <v>6195.89</v>
          </cell>
          <cell r="F28">
            <v>10165</v>
          </cell>
          <cell r="G28">
            <v>4770.5</v>
          </cell>
        </row>
        <row r="29">
          <cell r="A29">
            <v>24100000000</v>
          </cell>
          <cell r="B29" t="str">
            <v>обласний бюджет Чернiвецької області</v>
          </cell>
          <cell r="C29">
            <v>1761.75</v>
          </cell>
          <cell r="D29">
            <v>2010.7829999999999</v>
          </cell>
          <cell r="E29">
            <v>1999.8030000000001</v>
          </cell>
          <cell r="F29">
            <v>3410.4</v>
          </cell>
          <cell r="G29">
            <v>2092.5</v>
          </cell>
        </row>
        <row r="30">
          <cell r="A30">
            <v>25100000000</v>
          </cell>
          <cell r="B30" t="str">
            <v>обласний бюджет Чернiгiвецької області</v>
          </cell>
          <cell r="C30">
            <v>4501.0339999999997</v>
          </cell>
          <cell r="D30">
            <v>5828.5460000000003</v>
          </cell>
          <cell r="E30">
            <v>5312.768</v>
          </cell>
          <cell r="F30">
            <v>8541</v>
          </cell>
          <cell r="G30">
            <v>4831.6000000000004</v>
          </cell>
        </row>
        <row r="31">
          <cell r="A31">
            <v>26000000000</v>
          </cell>
          <cell r="B31" t="str">
            <v>м.Київ</v>
          </cell>
          <cell r="C31">
            <v>4478.4290000000001</v>
          </cell>
          <cell r="D31">
            <v>7686.2479999999996</v>
          </cell>
          <cell r="E31">
            <v>8581.6080000000002</v>
          </cell>
          <cell r="F31">
            <v>12592.5</v>
          </cell>
          <cell r="G31">
            <v>10211.1</v>
          </cell>
        </row>
        <row r="32">
          <cell r="A32">
            <v>27000000000</v>
          </cell>
          <cell r="B32" t="str">
            <v>м.Севастополь</v>
          </cell>
          <cell r="C32">
            <v>656.43700000000001</v>
          </cell>
          <cell r="D32">
            <v>1870.8869999999999</v>
          </cell>
          <cell r="E32">
            <v>1073.652</v>
          </cell>
          <cell r="F32">
            <v>1527.6130000000001</v>
          </cell>
          <cell r="G32">
            <v>1254.8</v>
          </cell>
        </row>
        <row r="33">
          <cell r="B33" t="str">
            <v xml:space="preserve">Всього </v>
          </cell>
          <cell r="C33">
            <v>126052.70000000001</v>
          </cell>
          <cell r="D33">
            <v>196276.74499999997</v>
          </cell>
          <cell r="E33">
            <v>196100.90000000005</v>
          </cell>
          <cell r="F33">
            <v>281270.80000000005</v>
          </cell>
          <cell r="G33">
            <v>158658.49999999997</v>
          </cell>
        </row>
        <row r="38">
          <cell r="C38">
            <v>126052.7</v>
          </cell>
          <cell r="D38">
            <v>196276.74499999997</v>
          </cell>
          <cell r="E38">
            <v>196100.9</v>
          </cell>
          <cell r="F38">
            <v>281270.8</v>
          </cell>
          <cell r="G38">
            <v>158658.5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Ener "/>
      <sheetName val="Лист1"/>
      <sheetName val="ТРП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Inform"/>
      <sheetName val="812"/>
      <sheetName val="Ф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МТР Газ України"/>
      <sheetName val="Inform"/>
      <sheetName val="7  інші витрати"/>
      <sheetName val="БАЗА  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</sheetNames>
    <sheetDataSet>
      <sheetData sheetId="0" refreshError="1"/>
      <sheetData sheetId="1" refreshError="1">
        <row r="2">
          <cell r="F2" t="str">
            <v>Компания "Мама"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gdp"/>
      <sheetName val="199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1"/>
      <sheetName val="consolidation hq formatted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Ener "/>
      <sheetName val="Технич лист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МТР Газ України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база  "/>
      <sheetName val="банк"/>
      <sheetName val="дез"/>
      <sheetName val="связь"/>
      <sheetName val="компод"/>
      <sheetName val="пож"/>
      <sheetName val="проезд"/>
      <sheetName val="страх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g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993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2"/>
      <sheetName val="1993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МТР Газ України"/>
      <sheetName val="рік"/>
      <sheetName val="1993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</sheetNames>
    <sheetDataSet>
      <sheetData sheetId="0"/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1993"/>
    </sheetNames>
    <sheetDataSet>
      <sheetData sheetId="0" refreshError="1"/>
      <sheetData sheetId="1" refreshError="1"/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3"/>
    <pageSetUpPr fitToPage="1"/>
  </sheetPr>
  <dimension ref="A1:N300"/>
  <sheetViews>
    <sheetView view="pageBreakPreview" topLeftCell="A19" zoomScale="60" zoomScaleNormal="75" workbookViewId="0">
      <selection activeCell="A7" sqref="A7:H7"/>
    </sheetView>
  </sheetViews>
  <sheetFormatPr defaultRowHeight="20.25"/>
  <cols>
    <col min="1" max="1" width="71.7109375" style="40" customWidth="1"/>
    <col min="2" max="2" width="17.28515625" style="158" customWidth="1"/>
    <col min="3" max="3" width="18" style="158" customWidth="1"/>
    <col min="4" max="4" width="18" style="233" customWidth="1"/>
    <col min="5" max="5" width="18.7109375" style="40" customWidth="1"/>
    <col min="6" max="6" width="19" style="40" customWidth="1"/>
    <col min="7" max="7" width="18.7109375" style="40" customWidth="1"/>
    <col min="8" max="8" width="19.7109375" style="40" customWidth="1"/>
    <col min="9" max="9" width="18.5703125" style="40" customWidth="1"/>
    <col min="10" max="10" width="17.5703125" style="40" customWidth="1"/>
    <col min="11" max="11" width="19.42578125" style="40" customWidth="1"/>
    <col min="12" max="12" width="9.140625" style="40" customWidth="1"/>
    <col min="13" max="13" width="10.5703125" style="40" customWidth="1"/>
    <col min="14" max="16384" width="9.140625" style="40"/>
  </cols>
  <sheetData>
    <row r="1" spans="1:8" ht="88.5" customHeight="1">
      <c r="A1" s="243" t="s">
        <v>557</v>
      </c>
      <c r="B1" s="242"/>
      <c r="C1" s="242"/>
      <c r="D1" s="242"/>
      <c r="E1" s="242"/>
      <c r="F1" s="242"/>
      <c r="G1" s="242"/>
      <c r="H1" s="242"/>
    </row>
    <row r="2" spans="1:8" ht="30" customHeight="1">
      <c r="A2" s="242" t="s">
        <v>21</v>
      </c>
      <c r="B2" s="242"/>
      <c r="C2" s="242"/>
      <c r="D2" s="242"/>
      <c r="E2" s="242"/>
      <c r="F2" s="242"/>
      <c r="G2" s="242"/>
      <c r="H2" s="242"/>
    </row>
    <row r="3" spans="1:8" ht="15" customHeight="1">
      <c r="B3" s="173"/>
      <c r="C3" s="161"/>
      <c r="D3" s="173"/>
      <c r="E3" s="173"/>
      <c r="F3" s="173"/>
      <c r="G3" s="173"/>
      <c r="H3" s="174" t="s">
        <v>59</v>
      </c>
    </row>
    <row r="4" spans="1:8" ht="60.75" customHeight="1">
      <c r="A4" s="246" t="s">
        <v>26</v>
      </c>
      <c r="B4" s="247" t="s">
        <v>7</v>
      </c>
      <c r="C4" s="247" t="s">
        <v>126</v>
      </c>
      <c r="D4" s="247"/>
      <c r="E4" s="246" t="s">
        <v>558</v>
      </c>
      <c r="F4" s="246"/>
      <c r="G4" s="246"/>
      <c r="H4" s="246"/>
    </row>
    <row r="5" spans="1:8" ht="41.25" customHeight="1">
      <c r="A5" s="246"/>
      <c r="B5" s="247"/>
      <c r="C5" s="234" t="s">
        <v>559</v>
      </c>
      <c r="D5" s="234" t="s">
        <v>560</v>
      </c>
      <c r="E5" s="2" t="s">
        <v>111</v>
      </c>
      <c r="F5" s="2" t="s">
        <v>112</v>
      </c>
      <c r="G5" s="2" t="s">
        <v>113</v>
      </c>
      <c r="H5" s="2" t="s">
        <v>114</v>
      </c>
    </row>
    <row r="6" spans="1:8" ht="29.25" customHeight="1">
      <c r="A6" s="235">
        <v>1</v>
      </c>
      <c r="B6" s="234">
        <v>2</v>
      </c>
      <c r="C6" s="234">
        <v>3</v>
      </c>
      <c r="D6" s="234">
        <v>4</v>
      </c>
      <c r="E6" s="234">
        <v>5</v>
      </c>
      <c r="F6" s="234">
        <v>6</v>
      </c>
      <c r="G6" s="234">
        <v>7</v>
      </c>
      <c r="H6" s="234">
        <v>8</v>
      </c>
    </row>
    <row r="7" spans="1:8" ht="33" customHeight="1">
      <c r="A7" s="248" t="s">
        <v>101</v>
      </c>
      <c r="B7" s="248"/>
      <c r="C7" s="248"/>
      <c r="D7" s="248"/>
      <c r="E7" s="248"/>
      <c r="F7" s="248"/>
      <c r="G7" s="248"/>
      <c r="H7" s="248"/>
    </row>
    <row r="8" spans="1:8" ht="48.75" customHeight="1">
      <c r="A8" s="194" t="s">
        <v>127</v>
      </c>
      <c r="B8" s="3">
        <v>1000</v>
      </c>
      <c r="C8" s="1">
        <v>30201.3</v>
      </c>
      <c r="D8" s="1">
        <v>61743.5</v>
      </c>
      <c r="E8" s="1">
        <v>94220.1</v>
      </c>
      <c r="F8" s="1">
        <v>61743.5</v>
      </c>
      <c r="G8" s="1">
        <f>F8-E8</f>
        <v>-32476.600000000006</v>
      </c>
      <c r="H8" s="1">
        <f>(F8/E8)*100</f>
        <v>65.531134014928867</v>
      </c>
    </row>
    <row r="9" spans="1:8" ht="47.25" customHeight="1">
      <c r="A9" s="194" t="s">
        <v>70</v>
      </c>
      <c r="B9" s="3">
        <v>1010</v>
      </c>
      <c r="C9" s="1">
        <f>SUM(C10:C14)</f>
        <v>-30652.500000000004</v>
      </c>
      <c r="D9" s="1">
        <f t="shared" ref="D9:F9" si="0">SUM(D10:D14)</f>
        <v>-63378.7</v>
      </c>
      <c r="E9" s="1">
        <f t="shared" si="0"/>
        <v>-100262.39999999999</v>
      </c>
      <c r="F9" s="1">
        <f t="shared" si="0"/>
        <v>-63378.7</v>
      </c>
      <c r="G9" s="1">
        <f t="shared" ref="G9:G43" si="1">F9-E9</f>
        <v>36883.699999999997</v>
      </c>
      <c r="H9" s="1">
        <f t="shared" ref="H9:H43" si="2">(F9/E9)*100</f>
        <v>63.212829535299377</v>
      </c>
    </row>
    <row r="10" spans="1:8" ht="30" customHeight="1">
      <c r="A10" s="118" t="s">
        <v>71</v>
      </c>
      <c r="B10" s="235">
        <v>1011</v>
      </c>
      <c r="C10" s="5">
        <v>-6673.6</v>
      </c>
      <c r="D10" s="5">
        <v>-14540</v>
      </c>
      <c r="E10" s="5">
        <v>-13213.7</v>
      </c>
      <c r="F10" s="5">
        <v>-14540</v>
      </c>
      <c r="G10" s="5">
        <f t="shared" si="1"/>
        <v>-1326.2999999999993</v>
      </c>
      <c r="H10" s="5">
        <f t="shared" si="2"/>
        <v>110.03730976183807</v>
      </c>
    </row>
    <row r="11" spans="1:8" ht="28.5" customHeight="1">
      <c r="A11" s="118" t="s">
        <v>4</v>
      </c>
      <c r="B11" s="235">
        <v>1012</v>
      </c>
      <c r="C11" s="5">
        <v>-16766.8</v>
      </c>
      <c r="D11" s="5">
        <v>-34779.599999999999</v>
      </c>
      <c r="E11" s="5">
        <v>-69226.7</v>
      </c>
      <c r="F11" s="5">
        <v>-34779.599999999999</v>
      </c>
      <c r="G11" s="5">
        <f t="shared" si="1"/>
        <v>34447.1</v>
      </c>
      <c r="H11" s="5">
        <f t="shared" si="2"/>
        <v>50.24015300454883</v>
      </c>
    </row>
    <row r="12" spans="1:8" ht="29.25" customHeight="1">
      <c r="A12" s="118" t="s">
        <v>5</v>
      </c>
      <c r="B12" s="235">
        <v>1013</v>
      </c>
      <c r="C12" s="5">
        <v>-3562.9</v>
      </c>
      <c r="D12" s="5">
        <v>-7515.2</v>
      </c>
      <c r="E12" s="5">
        <v>-15068.5</v>
      </c>
      <c r="F12" s="5">
        <v>-7515.2</v>
      </c>
      <c r="G12" s="5">
        <f t="shared" si="1"/>
        <v>7553.3</v>
      </c>
      <c r="H12" s="5">
        <f t="shared" si="2"/>
        <v>49.87357733019212</v>
      </c>
    </row>
    <row r="13" spans="1:8" ht="29.25" customHeight="1">
      <c r="A13" s="118" t="s">
        <v>6</v>
      </c>
      <c r="B13" s="235">
        <v>1014</v>
      </c>
      <c r="C13" s="5">
        <v>-2094.5</v>
      </c>
      <c r="D13" s="5">
        <v>-2417</v>
      </c>
      <c r="E13" s="5">
        <v>-2104</v>
      </c>
      <c r="F13" s="5">
        <v>-2417</v>
      </c>
      <c r="G13" s="5">
        <f t="shared" si="1"/>
        <v>-313</v>
      </c>
      <c r="H13" s="5">
        <f t="shared" si="2"/>
        <v>114.8764258555133</v>
      </c>
    </row>
    <row r="14" spans="1:8" ht="30" customHeight="1">
      <c r="A14" s="118" t="s">
        <v>52</v>
      </c>
      <c r="B14" s="235">
        <v>1015</v>
      </c>
      <c r="C14" s="5">
        <v>-1554.7</v>
      </c>
      <c r="D14" s="5">
        <v>-4126.8999999999996</v>
      </c>
      <c r="E14" s="5">
        <v>-649.5</v>
      </c>
      <c r="F14" s="5">
        <v>-4126.8999999999996</v>
      </c>
      <c r="G14" s="5">
        <f t="shared" si="1"/>
        <v>-3477.3999999999996</v>
      </c>
      <c r="H14" s="5">
        <f t="shared" si="2"/>
        <v>635.39645881447257</v>
      </c>
    </row>
    <row r="15" spans="1:8" ht="28.5" customHeight="1">
      <c r="A15" s="194" t="s">
        <v>28</v>
      </c>
      <c r="B15" s="235">
        <v>1020</v>
      </c>
      <c r="C15" s="1">
        <f>SUM(C8:C9)</f>
        <v>-451.20000000000437</v>
      </c>
      <c r="D15" s="1">
        <f t="shared" ref="D15:F15" si="3">SUM(D8:D9)</f>
        <v>-1635.1999999999971</v>
      </c>
      <c r="E15" s="1">
        <f t="shared" si="3"/>
        <v>-6042.2999999999884</v>
      </c>
      <c r="F15" s="1">
        <f t="shared" si="3"/>
        <v>-1635.1999999999971</v>
      </c>
      <c r="G15" s="1">
        <f t="shared" si="1"/>
        <v>4407.0999999999913</v>
      </c>
      <c r="H15" s="1">
        <f t="shared" si="2"/>
        <v>27.06254240934744</v>
      </c>
    </row>
    <row r="16" spans="1:8" ht="27.75" customHeight="1">
      <c r="A16" s="194" t="s">
        <v>90</v>
      </c>
      <c r="B16" s="3">
        <v>1020</v>
      </c>
      <c r="C16" s="1">
        <f>SUM(C17:C21)</f>
        <v>-15455.200000000003</v>
      </c>
      <c r="D16" s="1">
        <f t="shared" ref="D16:F16" si="4">SUM(D17:D21)</f>
        <v>-10992.6</v>
      </c>
      <c r="E16" s="1">
        <f t="shared" si="4"/>
        <v>-11994.699999999999</v>
      </c>
      <c r="F16" s="1">
        <f t="shared" si="4"/>
        <v>-10992.6</v>
      </c>
      <c r="G16" s="1">
        <f t="shared" si="1"/>
        <v>1002.0999999999985</v>
      </c>
      <c r="H16" s="1">
        <f t="shared" si="2"/>
        <v>91.645476752232241</v>
      </c>
    </row>
    <row r="17" spans="1:9" ht="27.75" customHeight="1">
      <c r="A17" s="118" t="s">
        <v>71</v>
      </c>
      <c r="B17" s="235">
        <v>1021</v>
      </c>
      <c r="C17" s="5">
        <v>-2050.1999999999998</v>
      </c>
      <c r="D17" s="5">
        <v>-2679.3</v>
      </c>
      <c r="E17" s="5">
        <v>-2422.3000000000002</v>
      </c>
      <c r="F17" s="5">
        <v>-2679.3</v>
      </c>
      <c r="G17" s="5">
        <f t="shared" si="1"/>
        <v>-257</v>
      </c>
      <c r="H17" s="5">
        <f t="shared" si="2"/>
        <v>110.60975106303925</v>
      </c>
    </row>
    <row r="18" spans="1:9" ht="27.75" customHeight="1">
      <c r="A18" s="118" t="s">
        <v>4</v>
      </c>
      <c r="B18" s="235">
        <v>1022</v>
      </c>
      <c r="C18" s="5">
        <v>-10117.200000000001</v>
      </c>
      <c r="D18" s="5">
        <v>-5829.7</v>
      </c>
      <c r="E18" s="5">
        <v>-7309</v>
      </c>
      <c r="F18" s="5">
        <v>-5829.7</v>
      </c>
      <c r="G18" s="5">
        <f t="shared" si="1"/>
        <v>1479.3000000000002</v>
      </c>
      <c r="H18" s="5">
        <f t="shared" si="2"/>
        <v>79.76056916130797</v>
      </c>
      <c r="I18" s="231">
        <f>F11+F18+F27</f>
        <v>-46490.999999999993</v>
      </c>
    </row>
    <row r="19" spans="1:9" ht="27.75" customHeight="1">
      <c r="A19" s="118" t="s">
        <v>5</v>
      </c>
      <c r="B19" s="235">
        <v>1023</v>
      </c>
      <c r="C19" s="5">
        <v>-2221.1999999999998</v>
      </c>
      <c r="D19" s="5">
        <v>-1259.5</v>
      </c>
      <c r="E19" s="5">
        <v>-1593.5</v>
      </c>
      <c r="F19" s="5">
        <v>-1259.5</v>
      </c>
      <c r="G19" s="5">
        <f t="shared" si="1"/>
        <v>334</v>
      </c>
      <c r="H19" s="5">
        <f t="shared" si="2"/>
        <v>79.039849388139316</v>
      </c>
      <c r="I19" s="231">
        <f>F12+F19+F28</f>
        <v>-10055.200000000001</v>
      </c>
    </row>
    <row r="20" spans="1:9" ht="27.75" customHeight="1">
      <c r="A20" s="118" t="s">
        <v>6</v>
      </c>
      <c r="B20" s="235">
        <v>1024</v>
      </c>
      <c r="C20" s="5">
        <v>-287</v>
      </c>
      <c r="D20" s="5">
        <v>-616.4</v>
      </c>
      <c r="E20" s="5">
        <v>-300</v>
      </c>
      <c r="F20" s="5">
        <v>-616.4</v>
      </c>
      <c r="G20" s="5">
        <f t="shared" si="1"/>
        <v>-316.39999999999998</v>
      </c>
      <c r="H20" s="5">
        <f t="shared" si="2"/>
        <v>205.46666666666664</v>
      </c>
    </row>
    <row r="21" spans="1:9" ht="27.75" customHeight="1">
      <c r="A21" s="118" t="s">
        <v>72</v>
      </c>
      <c r="B21" s="235">
        <v>1025</v>
      </c>
      <c r="C21" s="5">
        <v>-779.6</v>
      </c>
      <c r="D21" s="5">
        <v>-607.70000000000005</v>
      </c>
      <c r="E21" s="5">
        <v>-369.9</v>
      </c>
      <c r="F21" s="5">
        <f>D21</f>
        <v>-607.70000000000005</v>
      </c>
      <c r="G21" s="5">
        <f t="shared" si="1"/>
        <v>-237.80000000000007</v>
      </c>
      <c r="H21" s="5">
        <f t="shared" si="2"/>
        <v>164.28764530954314</v>
      </c>
    </row>
    <row r="22" spans="1:9" ht="38.25" customHeight="1">
      <c r="A22" s="194" t="s">
        <v>38</v>
      </c>
      <c r="B22" s="3">
        <v>1040</v>
      </c>
      <c r="C22" s="1">
        <f>SUM(C23:C24)</f>
        <v>19304.8</v>
      </c>
      <c r="D22" s="1">
        <v>22682.6</v>
      </c>
      <c r="E22" s="1">
        <f>SUM(E23:E24)</f>
        <v>18929.099999999999</v>
      </c>
      <c r="F22" s="1">
        <f>SUM(F23:F24)</f>
        <v>22682.6</v>
      </c>
      <c r="G22" s="1">
        <f t="shared" si="1"/>
        <v>3753.5</v>
      </c>
      <c r="H22" s="1">
        <f t="shared" si="2"/>
        <v>119.82925759808971</v>
      </c>
    </row>
    <row r="23" spans="1:9" ht="30.75" customHeight="1">
      <c r="A23" s="118" t="s">
        <v>39</v>
      </c>
      <c r="B23" s="235">
        <v>1041</v>
      </c>
      <c r="C23" s="5"/>
      <c r="D23" s="5"/>
      <c r="E23" s="5">
        <v>0</v>
      </c>
      <c r="F23" s="5"/>
      <c r="G23" s="5">
        <f t="shared" si="1"/>
        <v>0</v>
      </c>
      <c r="H23" s="5"/>
    </row>
    <row r="24" spans="1:9" ht="27.75" customHeight="1">
      <c r="A24" s="118" t="s">
        <v>40</v>
      </c>
      <c r="B24" s="235">
        <v>1042</v>
      </c>
      <c r="C24" s="5">
        <v>19304.8</v>
      </c>
      <c r="D24" s="5">
        <v>22682.6</v>
      </c>
      <c r="E24" s="5">
        <v>18929.099999999999</v>
      </c>
      <c r="F24" s="5">
        <v>22682.6</v>
      </c>
      <c r="G24" s="5">
        <f t="shared" si="1"/>
        <v>3753.5</v>
      </c>
      <c r="H24" s="5">
        <f t="shared" si="2"/>
        <v>119.82925759808971</v>
      </c>
    </row>
    <row r="25" spans="1:9" ht="37.5" customHeight="1">
      <c r="A25" s="194" t="s">
        <v>15</v>
      </c>
      <c r="B25" s="3">
        <v>1030</v>
      </c>
      <c r="C25" s="1">
        <f>SUM(C26:C30)</f>
        <v>-225.5</v>
      </c>
      <c r="D25" s="1">
        <f t="shared" ref="D25:F25" si="5">SUM(D26:D30)</f>
        <v>-7209.0999999999995</v>
      </c>
      <c r="E25" s="1">
        <f t="shared" si="5"/>
        <v>-232.7</v>
      </c>
      <c r="F25" s="1">
        <f t="shared" si="5"/>
        <v>-7209.0999999999995</v>
      </c>
      <c r="G25" s="1">
        <f t="shared" si="1"/>
        <v>-6976.4</v>
      </c>
      <c r="H25" s="1">
        <f t="shared" si="2"/>
        <v>3098.0232058444349</v>
      </c>
    </row>
    <row r="26" spans="1:9" ht="27.75" customHeight="1">
      <c r="A26" s="118" t="s">
        <v>71</v>
      </c>
      <c r="B26" s="235">
        <v>1031</v>
      </c>
      <c r="C26" s="5" t="s">
        <v>29</v>
      </c>
      <c r="D26" s="5" t="s">
        <v>29</v>
      </c>
      <c r="E26" s="5" t="s">
        <v>29</v>
      </c>
      <c r="F26" s="5" t="s">
        <v>29</v>
      </c>
      <c r="G26" s="5"/>
      <c r="H26" s="5"/>
    </row>
    <row r="27" spans="1:9" ht="27.75" customHeight="1">
      <c r="A27" s="118" t="s">
        <v>4</v>
      </c>
      <c r="B27" s="235">
        <v>1032</v>
      </c>
      <c r="C27" s="5">
        <v>-142</v>
      </c>
      <c r="D27" s="5">
        <v>-5881.7</v>
      </c>
      <c r="E27" s="5">
        <v>-192.1</v>
      </c>
      <c r="F27" s="5">
        <v>-5881.7</v>
      </c>
      <c r="G27" s="5">
        <f t="shared" si="1"/>
        <v>-5689.5999999999995</v>
      </c>
      <c r="H27" s="5">
        <f t="shared" si="2"/>
        <v>3061.7907339927124</v>
      </c>
    </row>
    <row r="28" spans="1:9" ht="27.75" customHeight="1">
      <c r="A28" s="118" t="s">
        <v>5</v>
      </c>
      <c r="B28" s="235">
        <v>1033</v>
      </c>
      <c r="C28" s="5">
        <v>-30.6</v>
      </c>
      <c r="D28" s="5">
        <v>-1280.5</v>
      </c>
      <c r="E28" s="5">
        <v>-40.6</v>
      </c>
      <c r="F28" s="5">
        <v>-1280.5</v>
      </c>
      <c r="G28" s="5">
        <f t="shared" si="1"/>
        <v>-1239.9000000000001</v>
      </c>
      <c r="H28" s="5">
        <f t="shared" si="2"/>
        <v>3153.9408866995072</v>
      </c>
    </row>
    <row r="29" spans="1:9" ht="27.75" customHeight="1">
      <c r="A29" s="118" t="s">
        <v>6</v>
      </c>
      <c r="B29" s="235">
        <v>1034</v>
      </c>
      <c r="C29" s="5" t="s">
        <v>29</v>
      </c>
      <c r="D29" s="5" t="s">
        <v>29</v>
      </c>
      <c r="E29" s="5" t="s">
        <v>29</v>
      </c>
      <c r="F29" s="5" t="s">
        <v>29</v>
      </c>
      <c r="G29" s="5"/>
      <c r="H29" s="5"/>
    </row>
    <row r="30" spans="1:9" ht="27.75" customHeight="1">
      <c r="A30" s="118" t="s">
        <v>73</v>
      </c>
      <c r="B30" s="235">
        <v>1035</v>
      </c>
      <c r="C30" s="5">
        <v>-52.9</v>
      </c>
      <c r="D30" s="5">
        <v>-46.9</v>
      </c>
      <c r="E30" s="5" t="s">
        <v>29</v>
      </c>
      <c r="F30" s="5">
        <v>-46.9</v>
      </c>
      <c r="G30" s="5"/>
      <c r="H30" s="5"/>
    </row>
    <row r="31" spans="1:9" ht="47.25" customHeight="1">
      <c r="A31" s="194" t="s">
        <v>3</v>
      </c>
      <c r="B31" s="235">
        <v>1100</v>
      </c>
      <c r="C31" s="1">
        <f>SUM(C15,C16,C22,C25)</f>
        <v>3172.8999999999924</v>
      </c>
      <c r="D31" s="1">
        <f t="shared" ref="D31:F31" si="6">SUM(D15,D16,D22,D25)</f>
        <v>2845.7000000000016</v>
      </c>
      <c r="E31" s="1">
        <f t="shared" si="6"/>
        <v>659.40000000001305</v>
      </c>
      <c r="F31" s="1">
        <f t="shared" si="6"/>
        <v>2845.7000000000016</v>
      </c>
      <c r="G31" s="1">
        <f t="shared" si="1"/>
        <v>2186.2999999999884</v>
      </c>
      <c r="H31" s="1">
        <f t="shared" si="2"/>
        <v>431.55899302395289</v>
      </c>
    </row>
    <row r="32" spans="1:9" ht="27.75" customHeight="1">
      <c r="A32" s="194" t="s">
        <v>128</v>
      </c>
      <c r="B32" s="3">
        <v>1130</v>
      </c>
      <c r="C32" s="1">
        <v>41.2</v>
      </c>
      <c r="D32" s="1">
        <v>103</v>
      </c>
      <c r="E32" s="1">
        <v>53</v>
      </c>
      <c r="F32" s="1">
        <v>103</v>
      </c>
      <c r="G32" s="1">
        <f t="shared" si="1"/>
        <v>50</v>
      </c>
      <c r="H32" s="1">
        <f t="shared" si="2"/>
        <v>194.33962264150944</v>
      </c>
    </row>
    <row r="33" spans="1:8" ht="27.75" customHeight="1">
      <c r="A33" s="195" t="s">
        <v>129</v>
      </c>
      <c r="B33" s="3">
        <v>1140</v>
      </c>
      <c r="C33" s="1" t="s">
        <v>29</v>
      </c>
      <c r="D33" s="1">
        <v>0</v>
      </c>
      <c r="E33" s="5" t="s">
        <v>29</v>
      </c>
      <c r="F33" s="5">
        <v>0</v>
      </c>
      <c r="G33" s="1"/>
      <c r="H33" s="1"/>
    </row>
    <row r="34" spans="1:8" ht="27.75" customHeight="1">
      <c r="A34" s="194" t="s">
        <v>130</v>
      </c>
      <c r="B34" s="3">
        <v>1150</v>
      </c>
      <c r="C34" s="1">
        <v>1886.7</v>
      </c>
      <c r="D34" s="1">
        <v>2379.3000000000002</v>
      </c>
      <c r="E34" s="1">
        <v>2404</v>
      </c>
      <c r="F34" s="1">
        <v>2379.3000000000002</v>
      </c>
      <c r="G34" s="1">
        <f t="shared" si="1"/>
        <v>-24.699999999999818</v>
      </c>
      <c r="H34" s="1">
        <f t="shared" si="2"/>
        <v>98.972545757071543</v>
      </c>
    </row>
    <row r="35" spans="1:8" ht="27.75" customHeight="1">
      <c r="A35" s="194" t="s">
        <v>131</v>
      </c>
      <c r="B35" s="3">
        <v>1160</v>
      </c>
      <c r="C35" s="1" t="s">
        <v>29</v>
      </c>
      <c r="D35" s="1">
        <v>-5.8</v>
      </c>
      <c r="E35" s="5" t="s">
        <v>29</v>
      </c>
      <c r="F35" s="1">
        <v>-5.8</v>
      </c>
      <c r="G35" s="1"/>
      <c r="H35" s="1"/>
    </row>
    <row r="36" spans="1:8" ht="28.5" customHeight="1">
      <c r="A36" s="194" t="s">
        <v>18</v>
      </c>
      <c r="B36" s="3">
        <v>1170</v>
      </c>
      <c r="C36" s="1">
        <f>SUM(C31, C32:C35)</f>
        <v>5100.799999999992</v>
      </c>
      <c r="D36" s="1">
        <f>SUM(D31, D32:D35)</f>
        <v>5322.2000000000016</v>
      </c>
      <c r="E36" s="1">
        <f>SUM(E31, E32:E35)</f>
        <v>3116.4000000000133</v>
      </c>
      <c r="F36" s="1">
        <f>SUM(F31, F32:F35)</f>
        <v>5322.2000000000016</v>
      </c>
      <c r="G36" s="1">
        <f t="shared" si="1"/>
        <v>2205.7999999999884</v>
      </c>
      <c r="H36" s="1">
        <f t="shared" si="2"/>
        <v>170.78038762674814</v>
      </c>
    </row>
    <row r="37" spans="1:8" ht="27.75" customHeight="1">
      <c r="A37" s="195" t="s">
        <v>31</v>
      </c>
      <c r="B37" s="235">
        <v>1180</v>
      </c>
      <c r="C37" s="5" t="s">
        <v>29</v>
      </c>
      <c r="D37" s="5" t="s">
        <v>29</v>
      </c>
      <c r="E37" s="5" t="s">
        <v>29</v>
      </c>
      <c r="F37" s="5" t="s">
        <v>29</v>
      </c>
      <c r="G37" s="5"/>
      <c r="H37" s="5"/>
    </row>
    <row r="38" spans="1:8" ht="27" customHeight="1">
      <c r="A38" s="195" t="s">
        <v>32</v>
      </c>
      <c r="B38" s="235">
        <v>1181</v>
      </c>
      <c r="C38" s="5"/>
      <c r="D38" s="5"/>
      <c r="E38" s="5"/>
      <c r="F38" s="5"/>
      <c r="G38" s="1"/>
      <c r="H38" s="5"/>
    </row>
    <row r="39" spans="1:8" ht="28.5" customHeight="1">
      <c r="A39" s="194" t="s">
        <v>48</v>
      </c>
      <c r="B39" s="235">
        <v>1200</v>
      </c>
      <c r="C39" s="1">
        <f>SUM(C36:C38)</f>
        <v>5100.799999999992</v>
      </c>
      <c r="D39" s="1">
        <f>SUM(D36:D38)</f>
        <v>5322.2000000000016</v>
      </c>
      <c r="E39" s="1">
        <f>SUM(E36:E38)</f>
        <v>3116.4000000000133</v>
      </c>
      <c r="F39" s="1">
        <f>SUM(F36:F38)</f>
        <v>5322.2000000000016</v>
      </c>
      <c r="G39" s="1">
        <f t="shared" si="1"/>
        <v>2205.7999999999884</v>
      </c>
      <c r="H39" s="1">
        <f t="shared" si="2"/>
        <v>170.78038762674814</v>
      </c>
    </row>
    <row r="40" spans="1:8" ht="35.25" customHeight="1">
      <c r="A40" s="195" t="s">
        <v>49</v>
      </c>
      <c r="B40" s="235">
        <v>1201</v>
      </c>
      <c r="C40" s="5"/>
      <c r="D40" s="5"/>
      <c r="E40" s="5"/>
      <c r="F40" s="5"/>
      <c r="G40" s="5"/>
      <c r="H40" s="5"/>
    </row>
    <row r="41" spans="1:8" ht="33" customHeight="1">
      <c r="A41" s="195" t="s">
        <v>50</v>
      </c>
      <c r="B41" s="235">
        <v>1202</v>
      </c>
      <c r="C41" s="5" t="s">
        <v>29</v>
      </c>
      <c r="D41" s="5" t="s">
        <v>29</v>
      </c>
      <c r="E41" s="5" t="s">
        <v>29</v>
      </c>
      <c r="F41" s="5" t="s">
        <v>29</v>
      </c>
      <c r="G41" s="5"/>
      <c r="H41" s="5"/>
    </row>
    <row r="42" spans="1:8" ht="33" customHeight="1">
      <c r="A42" s="194" t="s">
        <v>120</v>
      </c>
      <c r="B42" s="3">
        <v>1210</v>
      </c>
      <c r="C42" s="1">
        <f>SUM(C8,C22,C32,C34,C38)</f>
        <v>51433.999999999993</v>
      </c>
      <c r="D42" s="1">
        <f t="shared" ref="D42:F42" si="7">SUM(D8,D22,D32,D34,D38)</f>
        <v>86908.400000000009</v>
      </c>
      <c r="E42" s="1">
        <f>E8+E22+E32+E34</f>
        <v>115606.20000000001</v>
      </c>
      <c r="F42" s="1">
        <f t="shared" si="7"/>
        <v>86908.400000000009</v>
      </c>
      <c r="G42" s="1">
        <f t="shared" si="1"/>
        <v>-28697.800000000003</v>
      </c>
      <c r="H42" s="1">
        <f t="shared" si="2"/>
        <v>75.176244872679845</v>
      </c>
    </row>
    <row r="43" spans="1:8" ht="33" customHeight="1">
      <c r="A43" s="194" t="s">
        <v>121</v>
      </c>
      <c r="B43" s="3">
        <v>1220</v>
      </c>
      <c r="C43" s="1">
        <f>SUM(C9,C16,C25,C33,C35,C37)</f>
        <v>-46333.200000000004</v>
      </c>
      <c r="D43" s="1">
        <f t="shared" ref="D43:F43" si="8">SUM(D9,D16,D25,D33,D35,D37)</f>
        <v>-81586.200000000012</v>
      </c>
      <c r="E43" s="1">
        <f t="shared" si="8"/>
        <v>-112489.79999999999</v>
      </c>
      <c r="F43" s="1">
        <f t="shared" si="8"/>
        <v>-81586.200000000012</v>
      </c>
      <c r="G43" s="1">
        <f t="shared" si="1"/>
        <v>30903.599999999977</v>
      </c>
      <c r="H43" s="1">
        <f t="shared" si="2"/>
        <v>72.527642506253926</v>
      </c>
    </row>
    <row r="44" spans="1:8" ht="33" customHeight="1">
      <c r="A44" s="249" t="s">
        <v>136</v>
      </c>
      <c r="B44" s="249"/>
      <c r="C44" s="249"/>
      <c r="D44" s="249"/>
      <c r="E44" s="249"/>
      <c r="F44" s="249"/>
      <c r="G44" s="249"/>
      <c r="H44" s="249"/>
    </row>
    <row r="45" spans="1:8" ht="33" customHeight="1">
      <c r="A45" s="118" t="s">
        <v>58</v>
      </c>
      <c r="B45" s="234">
        <v>9000</v>
      </c>
      <c r="C45" s="5">
        <v>8723.7999999999993</v>
      </c>
      <c r="D45" s="5">
        <v>17219.3</v>
      </c>
      <c r="E45" s="5">
        <v>15636</v>
      </c>
      <c r="F45" s="5">
        <v>17219.3</v>
      </c>
      <c r="G45" s="5">
        <f t="shared" ref="G45:G50" si="9">F45-E45</f>
        <v>1583.2999999999993</v>
      </c>
      <c r="H45" s="5">
        <f t="shared" ref="H45:H50" si="10">(F45/E45)*100</f>
        <v>110.12599130212331</v>
      </c>
    </row>
    <row r="46" spans="1:8" ht="33" customHeight="1">
      <c r="A46" s="118" t="s">
        <v>4</v>
      </c>
      <c r="B46" s="234">
        <v>9010</v>
      </c>
      <c r="C46" s="5">
        <v>27026</v>
      </c>
      <c r="D46" s="5">
        <v>46491</v>
      </c>
      <c r="E46" s="175">
        <v>76727.8</v>
      </c>
      <c r="F46" s="5">
        <v>46491</v>
      </c>
      <c r="G46" s="5">
        <f t="shared" si="9"/>
        <v>-30236.800000000003</v>
      </c>
      <c r="H46" s="5">
        <f t="shared" si="10"/>
        <v>60.592119153683541</v>
      </c>
    </row>
    <row r="47" spans="1:8" ht="33" customHeight="1">
      <c r="A47" s="118" t="s">
        <v>5</v>
      </c>
      <c r="B47" s="234">
        <v>9020</v>
      </c>
      <c r="C47" s="5">
        <v>5814.7</v>
      </c>
      <c r="D47" s="5">
        <v>10055.200000000001</v>
      </c>
      <c r="E47" s="175">
        <v>16702.599999999999</v>
      </c>
      <c r="F47" s="5">
        <v>10055.200000000001</v>
      </c>
      <c r="G47" s="5">
        <f t="shared" si="9"/>
        <v>-6647.3999999999978</v>
      </c>
      <c r="H47" s="5">
        <f t="shared" si="10"/>
        <v>60.201405769161696</v>
      </c>
    </row>
    <row r="48" spans="1:8" ht="33" customHeight="1">
      <c r="A48" s="118" t="s">
        <v>6</v>
      </c>
      <c r="B48" s="234">
        <v>9030</v>
      </c>
      <c r="C48" s="5">
        <v>2381.5</v>
      </c>
      <c r="D48" s="5">
        <v>3033.4</v>
      </c>
      <c r="E48" s="5">
        <v>2404</v>
      </c>
      <c r="F48" s="5">
        <v>3033.4</v>
      </c>
      <c r="G48" s="5">
        <f t="shared" si="9"/>
        <v>629.40000000000009</v>
      </c>
      <c r="H48" s="5">
        <f t="shared" si="10"/>
        <v>126.18136439267886</v>
      </c>
    </row>
    <row r="49" spans="1:8" ht="33" customHeight="1">
      <c r="A49" s="118" t="s">
        <v>8</v>
      </c>
      <c r="B49" s="234">
        <v>9040</v>
      </c>
      <c r="C49" s="5">
        <v>2387.1999999999998</v>
      </c>
      <c r="D49" s="5">
        <v>4787.3</v>
      </c>
      <c r="E49" s="5">
        <v>1019.4</v>
      </c>
      <c r="F49" s="5">
        <v>4787.3</v>
      </c>
      <c r="G49" s="5">
        <f t="shared" si="9"/>
        <v>3767.9</v>
      </c>
      <c r="H49" s="5">
        <f t="shared" si="10"/>
        <v>469.61938395134393</v>
      </c>
    </row>
    <row r="50" spans="1:8" ht="33" customHeight="1">
      <c r="A50" s="196" t="s">
        <v>11</v>
      </c>
      <c r="B50" s="236">
        <v>9050</v>
      </c>
      <c r="C50" s="1">
        <f>SUM(C45:C49)</f>
        <v>46333.2</v>
      </c>
      <c r="D50" s="1">
        <f t="shared" ref="D50:F50" si="11">SUM(D45:D49)</f>
        <v>81586.2</v>
      </c>
      <c r="E50" s="1">
        <f t="shared" si="11"/>
        <v>112489.79999999999</v>
      </c>
      <c r="F50" s="1">
        <f t="shared" si="11"/>
        <v>81586.2</v>
      </c>
      <c r="G50" s="1">
        <f t="shared" si="9"/>
        <v>-30903.599999999991</v>
      </c>
      <c r="H50" s="1">
        <f t="shared" si="10"/>
        <v>72.527642506253912</v>
      </c>
    </row>
    <row r="51" spans="1:8" ht="33" customHeight="1">
      <c r="A51" s="244" t="s">
        <v>102</v>
      </c>
      <c r="B51" s="244"/>
      <c r="C51" s="244"/>
      <c r="D51" s="244"/>
      <c r="E51" s="244"/>
      <c r="F51" s="244"/>
      <c r="G51" s="244"/>
      <c r="H51" s="244"/>
    </row>
    <row r="52" spans="1:8" ht="69" customHeight="1">
      <c r="A52" s="197" t="s">
        <v>60</v>
      </c>
      <c r="B52" s="3">
        <v>2110</v>
      </c>
      <c r="C52" s="1">
        <f>C55</f>
        <v>-405.4</v>
      </c>
      <c r="D52" s="1">
        <f t="shared" ref="D52:E52" si="12">SUM(D53:D56)</f>
        <v>-786.7</v>
      </c>
      <c r="E52" s="1">
        <f t="shared" si="12"/>
        <v>-1151</v>
      </c>
      <c r="F52" s="127">
        <f>D52</f>
        <v>-786.7</v>
      </c>
      <c r="G52" s="1">
        <f>F52-E52</f>
        <v>364.29999999999995</v>
      </c>
      <c r="H52" s="1">
        <f>(F52/E52)*100</f>
        <v>68.349261511728926</v>
      </c>
    </row>
    <row r="53" spans="1:8" ht="44.25" customHeight="1">
      <c r="A53" s="118" t="s">
        <v>55</v>
      </c>
      <c r="B53" s="235">
        <v>2111</v>
      </c>
      <c r="C53" s="5">
        <v>-60.2</v>
      </c>
      <c r="D53" s="5">
        <v>-81.7</v>
      </c>
      <c r="E53" s="5" t="s">
        <v>29</v>
      </c>
      <c r="F53" s="5">
        <v>-81.7</v>
      </c>
      <c r="G53" s="1"/>
      <c r="H53" s="5"/>
    </row>
    <row r="54" spans="1:8" ht="45.75" customHeight="1">
      <c r="A54" s="198" t="s">
        <v>56</v>
      </c>
      <c r="B54" s="235">
        <v>2112</v>
      </c>
      <c r="C54" s="5" t="s">
        <v>29</v>
      </c>
      <c r="D54" s="5" t="s">
        <v>29</v>
      </c>
      <c r="E54" s="5" t="s">
        <v>29</v>
      </c>
      <c r="F54" s="5" t="s">
        <v>29</v>
      </c>
      <c r="G54" s="1"/>
      <c r="H54" s="5"/>
    </row>
    <row r="55" spans="1:8" ht="28.5" customHeight="1">
      <c r="A55" s="118" t="s">
        <v>64</v>
      </c>
      <c r="B55" s="235">
        <v>2113</v>
      </c>
      <c r="C55" s="5">
        <v>-405.4</v>
      </c>
      <c r="D55" s="5">
        <v>-705</v>
      </c>
      <c r="E55" s="5">
        <v>-1151</v>
      </c>
      <c r="F55" s="5">
        <v>-705</v>
      </c>
      <c r="G55" s="5">
        <f t="shared" ref="G55:G68" si="13">F55-E55</f>
        <v>446</v>
      </c>
      <c r="H55" s="5">
        <f t="shared" ref="H55:H68" si="14">(F55/E55)*100</f>
        <v>61.251086012163334</v>
      </c>
    </row>
    <row r="56" spans="1:8" ht="33" customHeight="1">
      <c r="A56" s="118" t="s">
        <v>42</v>
      </c>
      <c r="B56" s="235">
        <v>2114</v>
      </c>
      <c r="C56" s="5" t="s">
        <v>29</v>
      </c>
      <c r="D56" s="5" t="s">
        <v>29</v>
      </c>
      <c r="E56" s="5" t="s">
        <v>29</v>
      </c>
      <c r="F56" s="5" t="s">
        <v>29</v>
      </c>
      <c r="G56" s="1"/>
      <c r="H56" s="5"/>
    </row>
    <row r="57" spans="1:8" ht="43.5" customHeight="1">
      <c r="A57" s="184" t="s">
        <v>61</v>
      </c>
      <c r="B57" s="236">
        <v>2120</v>
      </c>
      <c r="C57" s="1">
        <f>SUM(C58:C63)</f>
        <v>-4866.5999999999995</v>
      </c>
      <c r="D57" s="1">
        <f>SUM(D58:D63)</f>
        <v>-8432.6</v>
      </c>
      <c r="E57" s="1">
        <f>SUM(E58:E63)</f>
        <v>-13812.5</v>
      </c>
      <c r="F57" s="1">
        <f>SUM(F58:F63)</f>
        <v>-8432.6</v>
      </c>
      <c r="G57" s="1">
        <f t="shared" si="13"/>
        <v>5379.9</v>
      </c>
      <c r="H57" s="1">
        <f t="shared" si="14"/>
        <v>61.050497737556562</v>
      </c>
    </row>
    <row r="58" spans="1:8" ht="36" customHeight="1">
      <c r="A58" s="198" t="s">
        <v>41</v>
      </c>
      <c r="B58" s="234">
        <v>2121</v>
      </c>
      <c r="C58" s="5" t="s">
        <v>29</v>
      </c>
      <c r="D58" s="5" t="s">
        <v>29</v>
      </c>
      <c r="E58" s="5" t="s">
        <v>29</v>
      </c>
      <c r="F58" s="5" t="s">
        <v>29</v>
      </c>
      <c r="G58" s="1"/>
      <c r="H58" s="5"/>
    </row>
    <row r="59" spans="1:8" ht="33.75" customHeight="1">
      <c r="A59" s="118" t="s">
        <v>17</v>
      </c>
      <c r="B59" s="234">
        <v>2122</v>
      </c>
      <c r="C59" s="5">
        <v>-4864.7</v>
      </c>
      <c r="D59" s="5">
        <v>-8432.6</v>
      </c>
      <c r="E59" s="5">
        <v>-13811</v>
      </c>
      <c r="F59" s="5">
        <v>-8432.6</v>
      </c>
      <c r="G59" s="5">
        <f t="shared" si="13"/>
        <v>5378.4</v>
      </c>
      <c r="H59" s="5">
        <f t="shared" si="14"/>
        <v>61.057128375932237</v>
      </c>
    </row>
    <row r="60" spans="1:8" ht="31.5" customHeight="1">
      <c r="A60" s="118" t="s">
        <v>46</v>
      </c>
      <c r="B60" s="234">
        <v>2123</v>
      </c>
      <c r="C60" s="5">
        <v>-1.9</v>
      </c>
      <c r="D60" s="5" t="s">
        <v>29</v>
      </c>
      <c r="E60" s="5">
        <v>-1.5</v>
      </c>
      <c r="F60" s="5"/>
      <c r="G60" s="5">
        <f t="shared" si="13"/>
        <v>1.5</v>
      </c>
      <c r="H60" s="5"/>
    </row>
    <row r="61" spans="1:8" ht="31.5" customHeight="1">
      <c r="A61" s="118" t="s">
        <v>47</v>
      </c>
      <c r="B61" s="234">
        <v>2124</v>
      </c>
      <c r="C61" s="5" t="s">
        <v>29</v>
      </c>
      <c r="D61" s="5" t="s">
        <v>29</v>
      </c>
      <c r="E61" s="5" t="s">
        <v>29</v>
      </c>
      <c r="F61" s="5" t="s">
        <v>29</v>
      </c>
      <c r="G61" s="1"/>
      <c r="H61" s="5"/>
    </row>
    <row r="62" spans="1:8" ht="84.75" customHeight="1">
      <c r="A62" s="118" t="s">
        <v>122</v>
      </c>
      <c r="B62" s="234">
        <v>2125</v>
      </c>
      <c r="C62" s="5" t="s">
        <v>29</v>
      </c>
      <c r="D62" s="5" t="s">
        <v>29</v>
      </c>
      <c r="E62" s="5" t="s">
        <v>29</v>
      </c>
      <c r="F62" s="5" t="s">
        <v>29</v>
      </c>
      <c r="G62" s="1"/>
      <c r="H62" s="5"/>
    </row>
    <row r="63" spans="1:8" ht="31.5" customHeight="1">
      <c r="A63" s="118" t="s">
        <v>42</v>
      </c>
      <c r="B63" s="234">
        <v>2126</v>
      </c>
      <c r="C63" s="5" t="s">
        <v>29</v>
      </c>
      <c r="D63" s="5" t="s">
        <v>29</v>
      </c>
      <c r="E63" s="5" t="s">
        <v>29</v>
      </c>
      <c r="F63" s="5" t="s">
        <v>29</v>
      </c>
      <c r="G63" s="1"/>
      <c r="H63" s="5"/>
    </row>
    <row r="64" spans="1:8" ht="48" customHeight="1">
      <c r="A64" s="197" t="s">
        <v>62</v>
      </c>
      <c r="B64" s="236">
        <v>2130</v>
      </c>
      <c r="C64" s="1">
        <f>SUM(C65:C67)</f>
        <v>-5961.5</v>
      </c>
      <c r="D64" s="1">
        <f t="shared" ref="D64:F64" si="15">SUM(D65:D67)</f>
        <v>-10373</v>
      </c>
      <c r="E64" s="1">
        <f t="shared" si="15"/>
        <v>-17435.599999999999</v>
      </c>
      <c r="F64" s="1">
        <f t="shared" si="15"/>
        <v>-10373</v>
      </c>
      <c r="G64" s="1">
        <f t="shared" si="13"/>
        <v>7062.5999999999985</v>
      </c>
      <c r="H64" s="1">
        <f t="shared" si="14"/>
        <v>59.493220766707196</v>
      </c>
    </row>
    <row r="65" spans="1:8" ht="33" customHeight="1">
      <c r="A65" s="118" t="s">
        <v>43</v>
      </c>
      <c r="B65" s="234">
        <v>2131</v>
      </c>
      <c r="C65" s="5" t="s">
        <v>29</v>
      </c>
      <c r="D65" s="5" t="s">
        <v>29</v>
      </c>
      <c r="E65" s="5" t="s">
        <v>29</v>
      </c>
      <c r="F65" s="5" t="s">
        <v>29</v>
      </c>
      <c r="G65" s="1"/>
      <c r="H65" s="5"/>
    </row>
    <row r="66" spans="1:8" ht="44.25" customHeight="1">
      <c r="A66" s="118" t="s">
        <v>44</v>
      </c>
      <c r="B66" s="234">
        <v>2132</v>
      </c>
      <c r="C66" s="5">
        <v>-5814.7</v>
      </c>
      <c r="D66" s="5">
        <v>-10055.5</v>
      </c>
      <c r="E66" s="5">
        <v>-16702.599999999999</v>
      </c>
      <c r="F66" s="5">
        <v>-10055.5</v>
      </c>
      <c r="G66" s="5">
        <f t="shared" si="13"/>
        <v>6647.0999999999985</v>
      </c>
      <c r="H66" s="5">
        <f t="shared" si="14"/>
        <v>60.203201896710702</v>
      </c>
    </row>
    <row r="67" spans="1:8" ht="35.25" customHeight="1">
      <c r="A67" s="118" t="s">
        <v>45</v>
      </c>
      <c r="B67" s="234">
        <v>2133</v>
      </c>
      <c r="C67" s="5">
        <v>-146.80000000000001</v>
      </c>
      <c r="D67" s="5">
        <v>-317.5</v>
      </c>
      <c r="E67" s="5">
        <v>-733</v>
      </c>
      <c r="F67" s="5">
        <v>-317.5</v>
      </c>
      <c r="G67" s="5">
        <f t="shared" si="13"/>
        <v>415.5</v>
      </c>
      <c r="H67" s="5">
        <f t="shared" si="14"/>
        <v>43.315143246930418</v>
      </c>
    </row>
    <row r="68" spans="1:8" ht="30.75" customHeight="1">
      <c r="A68" s="184" t="s">
        <v>57</v>
      </c>
      <c r="B68" s="236">
        <v>2200</v>
      </c>
      <c r="C68" s="1">
        <f>SUM(C52+C57+C64)</f>
        <v>-11233.5</v>
      </c>
      <c r="D68" s="1">
        <f>SUM(D52+D57+D64)</f>
        <v>-19592.300000000003</v>
      </c>
      <c r="E68" s="1">
        <f>SUM(E52+E57+E64)</f>
        <v>-32399.1</v>
      </c>
      <c r="F68" s="1">
        <f>SUM(F52+F57+F64)</f>
        <v>-19592.300000000003</v>
      </c>
      <c r="G68" s="1">
        <f t="shared" si="13"/>
        <v>12806.799999999996</v>
      </c>
      <c r="H68" s="1">
        <f t="shared" si="14"/>
        <v>60.471741498992273</v>
      </c>
    </row>
    <row r="69" spans="1:8" ht="30.75" customHeight="1">
      <c r="A69" s="250" t="s">
        <v>632</v>
      </c>
      <c r="B69" s="250"/>
      <c r="C69" s="250"/>
      <c r="D69" s="250"/>
      <c r="E69" s="250"/>
      <c r="F69" s="250"/>
      <c r="G69" s="250"/>
      <c r="H69" s="250"/>
    </row>
    <row r="70" spans="1:8" ht="45.75" customHeight="1">
      <c r="A70" s="237" t="s">
        <v>633</v>
      </c>
      <c r="B70" s="236"/>
      <c r="C70" s="1"/>
      <c r="D70" s="1"/>
      <c r="E70" s="1"/>
      <c r="F70" s="1"/>
      <c r="G70" s="1"/>
      <c r="H70" s="1"/>
    </row>
    <row r="71" spans="1:8" ht="41.25" customHeight="1">
      <c r="A71" s="184" t="s">
        <v>634</v>
      </c>
      <c r="B71" s="236">
        <v>3000</v>
      </c>
      <c r="C71" s="1">
        <f>SUM(C72:C75)</f>
        <v>48014</v>
      </c>
      <c r="D71" s="1">
        <f t="shared" ref="D71:F71" si="16">SUM(D72:D75)</f>
        <v>80636.700000000012</v>
      </c>
      <c r="E71" s="1">
        <f t="shared" si="16"/>
        <v>113149.20000000001</v>
      </c>
      <c r="F71" s="1">
        <f t="shared" si="16"/>
        <v>80636.700000000012</v>
      </c>
      <c r="G71" s="1">
        <f>F71-E71</f>
        <v>-32512.5</v>
      </c>
      <c r="H71" s="1">
        <f>(F71/E71)*100</f>
        <v>71.265815401257811</v>
      </c>
    </row>
    <row r="72" spans="1:8" ht="40.5" customHeight="1">
      <c r="A72" s="185" t="s">
        <v>635</v>
      </c>
      <c r="B72" s="234">
        <v>3010</v>
      </c>
      <c r="C72" s="5">
        <v>30201.3</v>
      </c>
      <c r="D72" s="5">
        <v>61743.5</v>
      </c>
      <c r="E72" s="5">
        <v>94220.1</v>
      </c>
      <c r="F72" s="5">
        <v>61743.5</v>
      </c>
      <c r="G72" s="5">
        <f t="shared" ref="G72:G118" si="17">F72-E72</f>
        <v>-32476.600000000006</v>
      </c>
      <c r="H72" s="5">
        <f t="shared" ref="H72:H118" si="18">(F72/E72)*100</f>
        <v>65.531134014928867</v>
      </c>
    </row>
    <row r="73" spans="1:8" ht="30.75" customHeight="1">
      <c r="A73" s="185" t="s">
        <v>636</v>
      </c>
      <c r="B73" s="234">
        <v>3020</v>
      </c>
      <c r="C73" s="5">
        <v>15708.5</v>
      </c>
      <c r="D73" s="5">
        <v>18821.599999999999</v>
      </c>
      <c r="E73" s="5">
        <v>18897.099999999999</v>
      </c>
      <c r="F73" s="5">
        <v>18821.599999999999</v>
      </c>
      <c r="G73" s="5">
        <f t="shared" si="17"/>
        <v>-75.5</v>
      </c>
      <c r="H73" s="5">
        <f t="shared" si="18"/>
        <v>99.600467796646043</v>
      </c>
    </row>
    <row r="74" spans="1:8" ht="45.75" customHeight="1">
      <c r="A74" s="185" t="s">
        <v>241</v>
      </c>
      <c r="B74" s="234">
        <v>3030</v>
      </c>
      <c r="C74" s="5">
        <v>31.5</v>
      </c>
      <c r="D74" s="5"/>
      <c r="E74" s="5">
        <v>24</v>
      </c>
      <c r="F74" s="5"/>
      <c r="G74" s="5">
        <f t="shared" si="17"/>
        <v>-24</v>
      </c>
      <c r="H74" s="5">
        <f t="shared" si="18"/>
        <v>0</v>
      </c>
    </row>
    <row r="75" spans="1:8" ht="38.25" customHeight="1">
      <c r="A75" s="185" t="s">
        <v>637</v>
      </c>
      <c r="B75" s="234">
        <v>3040</v>
      </c>
      <c r="C75" s="5">
        <v>2072.6999999999998</v>
      </c>
      <c r="D75" s="5">
        <v>71.599999999999994</v>
      </c>
      <c r="E75" s="5">
        <v>8</v>
      </c>
      <c r="F75" s="5">
        <v>71.599999999999994</v>
      </c>
      <c r="G75" s="5">
        <f t="shared" si="17"/>
        <v>63.599999999999994</v>
      </c>
      <c r="H75" s="5">
        <f t="shared" si="18"/>
        <v>894.99999999999989</v>
      </c>
    </row>
    <row r="76" spans="1:8" ht="45.75" customHeight="1">
      <c r="A76" s="184" t="s">
        <v>638</v>
      </c>
      <c r="B76" s="236">
        <v>3100</v>
      </c>
      <c r="C76" s="1">
        <f t="shared" ref="C76" si="19">SUM(C77:C79,C87,C88)</f>
        <v>-46121.5</v>
      </c>
      <c r="D76" s="1">
        <f>SUM(D77:D79,D87,D88)</f>
        <v>-75413.299999999988</v>
      </c>
      <c r="E76" s="1">
        <f>SUM(E77:E79,E87,E88)</f>
        <v>-112305.80000000002</v>
      </c>
      <c r="F76" s="1">
        <f>SUM(F77:F79,F87,F88)</f>
        <v>-75413.299999999988</v>
      </c>
      <c r="G76" s="1">
        <f t="shared" si="17"/>
        <v>36892.500000000029</v>
      </c>
      <c r="H76" s="1">
        <f t="shared" si="18"/>
        <v>67.149960197959473</v>
      </c>
    </row>
    <row r="77" spans="1:8" ht="40.5" customHeight="1">
      <c r="A77" s="185" t="s">
        <v>639</v>
      </c>
      <c r="B77" s="234">
        <v>3110</v>
      </c>
      <c r="C77" s="5">
        <v>-13220.6</v>
      </c>
      <c r="D77" s="5">
        <f>-18608.8+110</f>
        <v>-18498.8</v>
      </c>
      <c r="E77" s="5">
        <v>-18875.400000000001</v>
      </c>
      <c r="F77" s="5">
        <v>-18498.8</v>
      </c>
      <c r="G77" s="5">
        <f t="shared" si="17"/>
        <v>376.60000000000218</v>
      </c>
      <c r="H77" s="5">
        <f t="shared" si="18"/>
        <v>98.004810494082221</v>
      </c>
    </row>
    <row r="78" spans="1:8" ht="30.75" customHeight="1">
      <c r="A78" s="185" t="s">
        <v>640</v>
      </c>
      <c r="B78" s="234">
        <v>3120</v>
      </c>
      <c r="C78" s="5">
        <v>-21609.1</v>
      </c>
      <c r="D78" s="5">
        <v>-37035.9</v>
      </c>
      <c r="E78" s="5">
        <v>-61032.800000000003</v>
      </c>
      <c r="F78" s="5">
        <v>-37035.9</v>
      </c>
      <c r="G78" s="5">
        <f t="shared" si="17"/>
        <v>23996.9</v>
      </c>
      <c r="H78" s="5">
        <f t="shared" si="18"/>
        <v>60.681961174974766</v>
      </c>
    </row>
    <row r="79" spans="1:8" ht="41.25" customHeight="1">
      <c r="A79" s="186" t="s">
        <v>641</v>
      </c>
      <c r="B79" s="67">
        <v>3130</v>
      </c>
      <c r="C79" s="44">
        <f t="shared" ref="C79:E79" si="20">SUM(C80:C86)</f>
        <v>-11145</v>
      </c>
      <c r="D79" s="44">
        <f>D80+D81+D82+D83+D84+D85+D86+D87+D88</f>
        <v>-19561.200000000004</v>
      </c>
      <c r="E79" s="44">
        <f t="shared" si="20"/>
        <v>-31664.6</v>
      </c>
      <c r="F79" s="44">
        <f>F80+F81+F82+F83+F84+F85+F86+F87+F88</f>
        <v>-19561.200000000004</v>
      </c>
      <c r="G79" s="44">
        <f t="shared" si="17"/>
        <v>12103.399999999994</v>
      </c>
      <c r="H79" s="44">
        <f t="shared" si="18"/>
        <v>61.776242238967193</v>
      </c>
    </row>
    <row r="80" spans="1:8" ht="30.75" customHeight="1">
      <c r="A80" s="185" t="s">
        <v>41</v>
      </c>
      <c r="B80" s="234">
        <v>3131</v>
      </c>
      <c r="C80" s="5"/>
      <c r="D80" s="5"/>
      <c r="E80" s="5"/>
      <c r="F80" s="5"/>
      <c r="G80" s="5">
        <f t="shared" si="17"/>
        <v>0</v>
      </c>
      <c r="H80" s="5" t="e">
        <f t="shared" si="18"/>
        <v>#DIV/0!</v>
      </c>
    </row>
    <row r="81" spans="1:8" ht="30.75" customHeight="1">
      <c r="A81" s="185" t="s">
        <v>642</v>
      </c>
      <c r="B81" s="234">
        <v>3132</v>
      </c>
      <c r="C81" s="5">
        <v>-60.2</v>
      </c>
      <c r="D81" s="5">
        <v>-51</v>
      </c>
      <c r="E81" s="5"/>
      <c r="F81" s="5">
        <v>-51</v>
      </c>
      <c r="G81" s="5">
        <f t="shared" si="17"/>
        <v>-51</v>
      </c>
      <c r="H81" s="5" t="e">
        <f t="shared" si="18"/>
        <v>#DIV/0!</v>
      </c>
    </row>
    <row r="82" spans="1:8" ht="30.75" customHeight="1">
      <c r="A82" s="185" t="s">
        <v>17</v>
      </c>
      <c r="B82" s="234">
        <v>3133</v>
      </c>
      <c r="C82" s="5">
        <v>-4864.7</v>
      </c>
      <c r="D82" s="5">
        <v>-8432.6</v>
      </c>
      <c r="E82" s="5">
        <v>-13811</v>
      </c>
      <c r="F82" s="5">
        <v>-8432.6</v>
      </c>
      <c r="G82" s="5">
        <f t="shared" si="17"/>
        <v>5378.4</v>
      </c>
      <c r="H82" s="5">
        <f t="shared" si="18"/>
        <v>61.057128375932237</v>
      </c>
    </row>
    <row r="83" spans="1:8" ht="30.75" customHeight="1">
      <c r="A83" s="185" t="s">
        <v>46</v>
      </c>
      <c r="B83" s="234">
        <v>3134</v>
      </c>
      <c r="C83" s="5"/>
      <c r="D83" s="5"/>
      <c r="E83" s="5">
        <v>0</v>
      </c>
      <c r="F83" s="5"/>
      <c r="G83" s="5">
        <f t="shared" si="17"/>
        <v>0</v>
      </c>
      <c r="H83" s="5" t="e">
        <f t="shared" si="18"/>
        <v>#DIV/0!</v>
      </c>
    </row>
    <row r="84" spans="1:8" ht="30.75" customHeight="1">
      <c r="A84" s="185" t="s">
        <v>47</v>
      </c>
      <c r="B84" s="234">
        <v>3135</v>
      </c>
      <c r="C84" s="5"/>
      <c r="D84" s="5"/>
      <c r="E84" s="5"/>
      <c r="F84" s="5"/>
      <c r="G84" s="5">
        <f t="shared" si="17"/>
        <v>0</v>
      </c>
      <c r="H84" s="5" t="e">
        <f t="shared" si="18"/>
        <v>#DIV/0!</v>
      </c>
    </row>
    <row r="85" spans="1:8" ht="30.75" customHeight="1">
      <c r="A85" s="185" t="s">
        <v>64</v>
      </c>
      <c r="B85" s="234">
        <v>3136</v>
      </c>
      <c r="C85" s="5">
        <v>-405.4</v>
      </c>
      <c r="D85" s="5">
        <v>-705</v>
      </c>
      <c r="E85" s="5">
        <v>-1151</v>
      </c>
      <c r="F85" s="5">
        <v>-705</v>
      </c>
      <c r="G85" s="5">
        <f t="shared" si="17"/>
        <v>446</v>
      </c>
      <c r="H85" s="5">
        <f t="shared" si="18"/>
        <v>61.251086012163334</v>
      </c>
    </row>
    <row r="86" spans="1:8" ht="45.75" customHeight="1">
      <c r="A86" s="185" t="s">
        <v>643</v>
      </c>
      <c r="B86" s="234">
        <v>3137</v>
      </c>
      <c r="C86" s="5">
        <v>-5814.7</v>
      </c>
      <c r="D86" s="5">
        <v>-10055.200000000001</v>
      </c>
      <c r="E86" s="5">
        <v>-16702.599999999999</v>
      </c>
      <c r="F86" s="5">
        <v>-10055.200000000001</v>
      </c>
      <c r="G86" s="5">
        <f t="shared" si="17"/>
        <v>6647.3999999999978</v>
      </c>
      <c r="H86" s="5">
        <f t="shared" si="18"/>
        <v>60.201405769161696</v>
      </c>
    </row>
    <row r="87" spans="1:8" ht="30.75" customHeight="1">
      <c r="A87" s="185" t="s">
        <v>644</v>
      </c>
      <c r="B87" s="234">
        <v>3138</v>
      </c>
      <c r="C87" s="5">
        <v>-146.80000000000001</v>
      </c>
      <c r="D87" s="5">
        <v>-317.39999999999998</v>
      </c>
      <c r="E87" s="5">
        <v>-733</v>
      </c>
      <c r="F87" s="5">
        <v>-317.39999999999998</v>
      </c>
      <c r="G87" s="5">
        <f t="shared" si="17"/>
        <v>415.6</v>
      </c>
      <c r="H87" s="5">
        <f t="shared" si="18"/>
        <v>43.301500682128236</v>
      </c>
    </row>
    <row r="88" spans="1:8" ht="30.75" customHeight="1">
      <c r="A88" s="185" t="s">
        <v>52</v>
      </c>
      <c r="B88" s="234">
        <v>3139</v>
      </c>
      <c r="C88" s="5"/>
      <c r="D88" s="5">
        <v>0</v>
      </c>
      <c r="E88" s="5">
        <v>0</v>
      </c>
      <c r="F88" s="5">
        <v>0</v>
      </c>
      <c r="G88" s="5">
        <f t="shared" si="17"/>
        <v>0</v>
      </c>
      <c r="H88" s="5" t="e">
        <f t="shared" si="18"/>
        <v>#DIV/0!</v>
      </c>
    </row>
    <row r="89" spans="1:8" ht="30.75" customHeight="1">
      <c r="A89" s="184" t="s">
        <v>645</v>
      </c>
      <c r="B89" s="236">
        <v>3160</v>
      </c>
      <c r="C89" s="1">
        <f>SUM(C71,C76)</f>
        <v>1892.5</v>
      </c>
      <c r="D89" s="1">
        <f t="shared" ref="D89:F89" si="21">SUM(D71,D76)</f>
        <v>5223.4000000000233</v>
      </c>
      <c r="E89" s="1">
        <f t="shared" si="21"/>
        <v>843.39999999999418</v>
      </c>
      <c r="F89" s="1">
        <f t="shared" si="21"/>
        <v>5223.4000000000233</v>
      </c>
      <c r="G89" s="1">
        <f t="shared" si="17"/>
        <v>4380.0000000000291</v>
      </c>
      <c r="H89" s="1">
        <f t="shared" si="18"/>
        <v>619.32653545175003</v>
      </c>
    </row>
    <row r="90" spans="1:8" ht="38.25" customHeight="1">
      <c r="A90" s="237" t="s">
        <v>646</v>
      </c>
      <c r="B90" s="236"/>
      <c r="C90" s="1"/>
      <c r="D90" s="1"/>
      <c r="E90" s="1"/>
      <c r="F90" s="1"/>
      <c r="G90" s="1"/>
      <c r="H90" s="1"/>
    </row>
    <row r="91" spans="1:8" ht="51.75" customHeight="1">
      <c r="A91" s="184" t="s">
        <v>647</v>
      </c>
      <c r="B91" s="236">
        <v>3200</v>
      </c>
      <c r="C91" s="1">
        <f>C92</f>
        <v>20676.400000000001</v>
      </c>
      <c r="D91" s="1">
        <f t="shared" ref="D91:F91" si="22">D92</f>
        <v>4842.3999999999996</v>
      </c>
      <c r="E91" s="1">
        <f t="shared" si="22"/>
        <v>3000</v>
      </c>
      <c r="F91" s="1">
        <f t="shared" si="22"/>
        <v>4842.3999999999996</v>
      </c>
      <c r="G91" s="1">
        <f t="shared" si="17"/>
        <v>1842.3999999999996</v>
      </c>
      <c r="H91" s="1">
        <f t="shared" si="18"/>
        <v>161.41333333333333</v>
      </c>
    </row>
    <row r="92" spans="1:8" ht="45.75" customHeight="1">
      <c r="A92" s="185" t="s">
        <v>648</v>
      </c>
      <c r="B92" s="234">
        <v>3210</v>
      </c>
      <c r="C92" s="5">
        <v>20676.400000000001</v>
      </c>
      <c r="D92" s="5">
        <v>4842.3999999999996</v>
      </c>
      <c r="E92" s="5">
        <v>3000</v>
      </c>
      <c r="F92" s="5">
        <v>4842.3999999999996</v>
      </c>
      <c r="G92" s="5">
        <f t="shared" si="17"/>
        <v>1842.3999999999996</v>
      </c>
      <c r="H92" s="5">
        <f t="shared" si="18"/>
        <v>161.41333333333333</v>
      </c>
    </row>
    <row r="93" spans="1:8" ht="42.75" customHeight="1">
      <c r="A93" s="184" t="s">
        <v>649</v>
      </c>
      <c r="B93" s="236">
        <v>3255</v>
      </c>
      <c r="C93" s="1">
        <f>SUM(C94,C101)</f>
        <v>-20676.400000000001</v>
      </c>
      <c r="D93" s="1">
        <f t="shared" ref="D93:F93" si="23">SUM(D94,D101)</f>
        <v>-9278.1999999999989</v>
      </c>
      <c r="E93" s="1">
        <f t="shared" si="23"/>
        <v>-3026.8</v>
      </c>
      <c r="F93" s="1">
        <f t="shared" si="23"/>
        <v>-9278.1999999999989</v>
      </c>
      <c r="G93" s="1">
        <f t="shared" si="17"/>
        <v>-6251.3999999999987</v>
      </c>
      <c r="H93" s="1">
        <f t="shared" si="18"/>
        <v>306.53495440729478</v>
      </c>
    </row>
    <row r="94" spans="1:8" ht="45.75" customHeight="1">
      <c r="A94" s="186" t="s">
        <v>650</v>
      </c>
      <c r="B94" s="67">
        <v>3260</v>
      </c>
      <c r="C94" s="44">
        <v>-20676.400000000001</v>
      </c>
      <c r="D94" s="44">
        <f>D95+D96+D97</f>
        <v>-9278.1999999999989</v>
      </c>
      <c r="E94" s="44">
        <v>-3026.8</v>
      </c>
      <c r="F94" s="44">
        <f>F95+F96+F97</f>
        <v>-9278.1999999999989</v>
      </c>
      <c r="G94" s="44">
        <f t="shared" si="17"/>
        <v>-6251.3999999999987</v>
      </c>
      <c r="H94" s="44">
        <f t="shared" si="18"/>
        <v>306.53495440729478</v>
      </c>
    </row>
    <row r="95" spans="1:8" ht="30.75" customHeight="1">
      <c r="A95" s="185" t="s">
        <v>65</v>
      </c>
      <c r="B95" s="234">
        <v>3265</v>
      </c>
      <c r="C95" s="5"/>
      <c r="D95" s="5">
        <v>-1631.6</v>
      </c>
      <c r="E95" s="5"/>
      <c r="F95" s="5">
        <v>-1631.6</v>
      </c>
      <c r="G95" s="5">
        <f t="shared" si="17"/>
        <v>-1631.6</v>
      </c>
      <c r="H95" s="5" t="e">
        <f t="shared" si="18"/>
        <v>#DIV/0!</v>
      </c>
    </row>
    <row r="96" spans="1:8" ht="44.25" customHeight="1">
      <c r="A96" s="185" t="s">
        <v>651</v>
      </c>
      <c r="B96" s="234">
        <v>3266</v>
      </c>
      <c r="C96" s="5">
        <v>-19963.2</v>
      </c>
      <c r="D96" s="5">
        <v>-7063.7</v>
      </c>
      <c r="E96" s="5">
        <v>-3000</v>
      </c>
      <c r="F96" s="5">
        <v>-7063.7</v>
      </c>
      <c r="G96" s="5">
        <f t="shared" si="17"/>
        <v>-4063.7</v>
      </c>
      <c r="H96" s="5">
        <f t="shared" si="18"/>
        <v>235.45666666666665</v>
      </c>
    </row>
    <row r="97" spans="1:8" ht="44.25" customHeight="1">
      <c r="A97" s="185" t="s">
        <v>9</v>
      </c>
      <c r="B97" s="234">
        <v>3267</v>
      </c>
      <c r="C97" s="5">
        <v>-680.5</v>
      </c>
      <c r="D97" s="5">
        <v>-582.9</v>
      </c>
      <c r="E97" s="5">
        <v>-26.8</v>
      </c>
      <c r="F97" s="5">
        <v>-582.9</v>
      </c>
      <c r="G97" s="5">
        <f t="shared" si="17"/>
        <v>-556.1</v>
      </c>
      <c r="H97" s="5">
        <f t="shared" si="18"/>
        <v>2175</v>
      </c>
    </row>
    <row r="98" spans="1:8" ht="48.75" customHeight="1">
      <c r="A98" s="185" t="s">
        <v>652</v>
      </c>
      <c r="B98" s="234">
        <v>3268</v>
      </c>
      <c r="C98" s="5">
        <v>-21.3</v>
      </c>
      <c r="D98" s="5"/>
      <c r="E98" s="5"/>
      <c r="F98" s="5"/>
      <c r="G98" s="5">
        <f t="shared" si="17"/>
        <v>0</v>
      </c>
      <c r="H98" s="5" t="e">
        <f t="shared" si="18"/>
        <v>#DIV/0!</v>
      </c>
    </row>
    <row r="99" spans="1:8" ht="54" customHeight="1">
      <c r="A99" s="185" t="s">
        <v>66</v>
      </c>
      <c r="B99" s="234">
        <v>3269</v>
      </c>
      <c r="C99" s="5">
        <v>-11.4</v>
      </c>
      <c r="D99" s="5"/>
      <c r="E99" s="5"/>
      <c r="F99" s="5"/>
      <c r="G99" s="5">
        <f t="shared" si="17"/>
        <v>0</v>
      </c>
      <c r="H99" s="5" t="e">
        <f t="shared" si="18"/>
        <v>#DIV/0!</v>
      </c>
    </row>
    <row r="100" spans="1:8" ht="30.75" customHeight="1">
      <c r="A100" s="185" t="s">
        <v>67</v>
      </c>
      <c r="B100" s="234">
        <v>3270</v>
      </c>
      <c r="C100" s="5"/>
      <c r="D100" s="5"/>
      <c r="E100" s="5"/>
      <c r="F100" s="5"/>
      <c r="G100" s="5">
        <f t="shared" si="17"/>
        <v>0</v>
      </c>
      <c r="H100" s="5" t="e">
        <f t="shared" si="18"/>
        <v>#DIV/0!</v>
      </c>
    </row>
    <row r="101" spans="1:8" ht="30.75" customHeight="1">
      <c r="A101" s="185" t="s">
        <v>52</v>
      </c>
      <c r="B101" s="234">
        <v>3280</v>
      </c>
      <c r="C101" s="5"/>
      <c r="D101" s="5"/>
      <c r="E101" s="5"/>
      <c r="F101" s="5"/>
      <c r="G101" s="5">
        <f t="shared" si="17"/>
        <v>0</v>
      </c>
      <c r="H101" s="5" t="e">
        <f t="shared" si="18"/>
        <v>#DIV/0!</v>
      </c>
    </row>
    <row r="102" spans="1:8" ht="50.25" customHeight="1">
      <c r="A102" s="184" t="s">
        <v>653</v>
      </c>
      <c r="B102" s="236">
        <v>3295</v>
      </c>
      <c r="C102" s="1">
        <f t="shared" ref="C102:F102" si="24">SUM(C91,C93)</f>
        <v>0</v>
      </c>
      <c r="D102" s="1">
        <f t="shared" si="24"/>
        <v>-4435.7999999999993</v>
      </c>
      <c r="E102" s="1">
        <f t="shared" si="24"/>
        <v>-26.800000000000182</v>
      </c>
      <c r="F102" s="1">
        <f t="shared" si="24"/>
        <v>-4435.7999999999993</v>
      </c>
      <c r="G102" s="1">
        <f t="shared" si="17"/>
        <v>-4408.9999999999991</v>
      </c>
      <c r="H102" s="1">
        <f t="shared" si="18"/>
        <v>16551.492537313316</v>
      </c>
    </row>
    <row r="103" spans="1:8" ht="44.25" customHeight="1">
      <c r="A103" s="237" t="s">
        <v>654</v>
      </c>
      <c r="B103" s="236"/>
      <c r="C103" s="1"/>
      <c r="D103" s="1"/>
      <c r="E103" s="1"/>
      <c r="F103" s="1"/>
      <c r="G103" s="1"/>
      <c r="H103" s="1"/>
    </row>
    <row r="104" spans="1:8" ht="48.75" customHeight="1">
      <c r="A104" s="184" t="s">
        <v>655</v>
      </c>
      <c r="B104" s="236">
        <v>3300</v>
      </c>
      <c r="C104" s="1">
        <f>SUM(C105:C108)</f>
        <v>41.2</v>
      </c>
      <c r="D104" s="1">
        <f t="shared" ref="D104:F104" si="25">SUM(D105:D108)</f>
        <v>103</v>
      </c>
      <c r="E104" s="1">
        <f t="shared" si="25"/>
        <v>53</v>
      </c>
      <c r="F104" s="1">
        <f t="shared" si="25"/>
        <v>103</v>
      </c>
      <c r="G104" s="1">
        <f t="shared" si="17"/>
        <v>50</v>
      </c>
      <c r="H104" s="1">
        <f t="shared" si="18"/>
        <v>194.33962264150944</v>
      </c>
    </row>
    <row r="105" spans="1:8" ht="33.75" customHeight="1">
      <c r="A105" s="185" t="s">
        <v>656</v>
      </c>
      <c r="B105" s="234">
        <v>3310</v>
      </c>
      <c r="C105" s="5"/>
      <c r="D105" s="5"/>
      <c r="E105" s="5"/>
      <c r="F105" s="5"/>
      <c r="G105" s="5">
        <f t="shared" si="17"/>
        <v>0</v>
      </c>
      <c r="H105" s="5" t="e">
        <f t="shared" si="18"/>
        <v>#DIV/0!</v>
      </c>
    </row>
    <row r="106" spans="1:8" ht="50.25" customHeight="1">
      <c r="A106" s="185" t="s">
        <v>657</v>
      </c>
      <c r="B106" s="234">
        <v>3320</v>
      </c>
      <c r="C106" s="5">
        <v>41.2</v>
      </c>
      <c r="D106" s="5">
        <v>103</v>
      </c>
      <c r="E106" s="5">
        <v>53</v>
      </c>
      <c r="F106" s="5">
        <v>103</v>
      </c>
      <c r="G106" s="5">
        <f t="shared" si="17"/>
        <v>50</v>
      </c>
      <c r="H106" s="5">
        <f t="shared" si="18"/>
        <v>194.33962264150944</v>
      </c>
    </row>
    <row r="107" spans="1:8" ht="48.75" customHeight="1">
      <c r="A107" s="185" t="s">
        <v>658</v>
      </c>
      <c r="B107" s="234">
        <v>3330</v>
      </c>
      <c r="C107" s="5"/>
      <c r="D107" s="5"/>
      <c r="E107" s="5"/>
      <c r="F107" s="5"/>
      <c r="G107" s="5">
        <f t="shared" si="17"/>
        <v>0</v>
      </c>
      <c r="H107" s="5" t="e">
        <f t="shared" si="18"/>
        <v>#DIV/0!</v>
      </c>
    </row>
    <row r="108" spans="1:8" ht="30.75" customHeight="1">
      <c r="A108" s="185" t="s">
        <v>637</v>
      </c>
      <c r="B108" s="234">
        <v>3340</v>
      </c>
      <c r="C108" s="5"/>
      <c r="D108" s="5"/>
      <c r="E108" s="5"/>
      <c r="F108" s="5"/>
      <c r="G108" s="5">
        <f t="shared" si="17"/>
        <v>0</v>
      </c>
      <c r="H108" s="5" t="e">
        <f t="shared" si="18"/>
        <v>#DIV/0!</v>
      </c>
    </row>
    <row r="109" spans="1:8" ht="48.75" customHeight="1">
      <c r="A109" s="184" t="s">
        <v>659</v>
      </c>
      <c r="B109" s="236">
        <v>3345</v>
      </c>
      <c r="C109" s="1">
        <f>SUM(C110:C113)</f>
        <v>0</v>
      </c>
      <c r="D109" s="1">
        <f t="shared" ref="D109:F109" si="26">SUM(D110:D113)</f>
        <v>0</v>
      </c>
      <c r="E109" s="1">
        <f t="shared" si="26"/>
        <v>0</v>
      </c>
      <c r="F109" s="1">
        <f t="shared" si="26"/>
        <v>0</v>
      </c>
      <c r="G109" s="1">
        <f t="shared" si="17"/>
        <v>0</v>
      </c>
      <c r="H109" s="1" t="e">
        <f t="shared" si="18"/>
        <v>#DIV/0!</v>
      </c>
    </row>
    <row r="110" spans="1:8" ht="48.75" customHeight="1">
      <c r="A110" s="185" t="s">
        <v>660</v>
      </c>
      <c r="B110" s="234">
        <v>3350</v>
      </c>
      <c r="C110" s="5"/>
      <c r="D110" s="5"/>
      <c r="E110" s="5"/>
      <c r="F110" s="5"/>
      <c r="G110" s="5">
        <f t="shared" si="17"/>
        <v>0</v>
      </c>
      <c r="H110" s="5" t="e">
        <f t="shared" si="18"/>
        <v>#DIV/0!</v>
      </c>
    </row>
    <row r="111" spans="1:8" ht="33.75" customHeight="1">
      <c r="A111" s="185" t="s">
        <v>661</v>
      </c>
      <c r="B111" s="234">
        <v>3355</v>
      </c>
      <c r="C111" s="5"/>
      <c r="D111" s="5"/>
      <c r="E111" s="5"/>
      <c r="F111" s="5"/>
      <c r="G111" s="5">
        <f t="shared" si="17"/>
        <v>0</v>
      </c>
      <c r="H111" s="5" t="e">
        <f t="shared" si="18"/>
        <v>#DIV/0!</v>
      </c>
    </row>
    <row r="112" spans="1:8" ht="47.25" customHeight="1">
      <c r="A112" s="185" t="s">
        <v>662</v>
      </c>
      <c r="B112" s="234">
        <v>3360</v>
      </c>
      <c r="C112" s="5"/>
      <c r="D112" s="5"/>
      <c r="E112" s="5"/>
      <c r="F112" s="5"/>
      <c r="G112" s="5">
        <f t="shared" si="17"/>
        <v>0</v>
      </c>
      <c r="H112" s="5" t="e">
        <f t="shared" si="18"/>
        <v>#DIV/0!</v>
      </c>
    </row>
    <row r="113" spans="1:8" ht="30.75" customHeight="1">
      <c r="A113" s="185" t="s">
        <v>52</v>
      </c>
      <c r="B113" s="234">
        <v>3365</v>
      </c>
      <c r="C113" s="5"/>
      <c r="D113" s="5"/>
      <c r="E113" s="5"/>
      <c r="F113" s="5"/>
      <c r="G113" s="5">
        <f t="shared" si="17"/>
        <v>0</v>
      </c>
      <c r="H113" s="5" t="e">
        <f t="shared" si="18"/>
        <v>#DIV/0!</v>
      </c>
    </row>
    <row r="114" spans="1:8" ht="30.75" customHeight="1">
      <c r="A114" s="184" t="s">
        <v>663</v>
      </c>
      <c r="B114" s="236">
        <v>3370</v>
      </c>
      <c r="C114" s="1">
        <f>SUM(C104,C109)</f>
        <v>41.2</v>
      </c>
      <c r="D114" s="1">
        <f t="shared" ref="D114:F114" si="27">SUM(D104,D109)</f>
        <v>103</v>
      </c>
      <c r="E114" s="1">
        <f t="shared" si="27"/>
        <v>53</v>
      </c>
      <c r="F114" s="1">
        <f t="shared" si="27"/>
        <v>103</v>
      </c>
      <c r="G114" s="1">
        <f t="shared" si="17"/>
        <v>50</v>
      </c>
      <c r="H114" s="1">
        <f t="shared" si="18"/>
        <v>194.33962264150944</v>
      </c>
    </row>
    <row r="115" spans="1:8" ht="30.75" customHeight="1">
      <c r="A115" s="185" t="s">
        <v>664</v>
      </c>
      <c r="B115" s="234">
        <v>3400</v>
      </c>
      <c r="C115" s="1">
        <f t="shared" ref="C115:F115" si="28">SUM(C89,C102,C114)</f>
        <v>1933.7</v>
      </c>
      <c r="D115" s="1">
        <f t="shared" si="28"/>
        <v>890.60000000002401</v>
      </c>
      <c r="E115" s="1">
        <f>SUM(E89,E102,E114)</f>
        <v>869.599999999994</v>
      </c>
      <c r="F115" s="1">
        <f t="shared" si="28"/>
        <v>890.60000000002401</v>
      </c>
      <c r="G115" s="1">
        <f t="shared" si="17"/>
        <v>21.000000000030013</v>
      </c>
      <c r="H115" s="1">
        <f t="shared" si="18"/>
        <v>102.41490340386731</v>
      </c>
    </row>
    <row r="116" spans="1:8" ht="30.75" customHeight="1">
      <c r="A116" s="185" t="s">
        <v>665</v>
      </c>
      <c r="B116" s="234">
        <v>3405</v>
      </c>
      <c r="C116" s="5">
        <v>183.6</v>
      </c>
      <c r="D116" s="5">
        <v>2117.3000000000002</v>
      </c>
      <c r="E116" s="5">
        <v>2117.3000000000002</v>
      </c>
      <c r="F116" s="5">
        <v>2117.3000000000002</v>
      </c>
      <c r="G116" s="5">
        <f t="shared" si="17"/>
        <v>0</v>
      </c>
      <c r="H116" s="5">
        <f t="shared" si="18"/>
        <v>100</v>
      </c>
    </row>
    <row r="117" spans="1:8" ht="30.75" customHeight="1">
      <c r="A117" s="184" t="s">
        <v>666</v>
      </c>
      <c r="B117" s="236">
        <v>3415</v>
      </c>
      <c r="C117" s="1">
        <f t="shared" ref="C117:E117" si="29">SUM(C116,C115)</f>
        <v>2117.3000000000002</v>
      </c>
      <c r="D117" s="1">
        <f>SUM(D115:D116)</f>
        <v>3007.9000000000242</v>
      </c>
      <c r="E117" s="1">
        <f t="shared" si="29"/>
        <v>2986.8999999999942</v>
      </c>
      <c r="F117" s="1">
        <f>SUM(F115:F116)</f>
        <v>3007.9000000000242</v>
      </c>
      <c r="G117" s="1">
        <f t="shared" si="17"/>
        <v>21.000000000030013</v>
      </c>
      <c r="H117" s="1">
        <f t="shared" si="18"/>
        <v>100.70307007265158</v>
      </c>
    </row>
    <row r="118" spans="1:8" ht="33" customHeight="1">
      <c r="A118" s="245" t="s">
        <v>666</v>
      </c>
      <c r="B118" s="245">
        <v>3415</v>
      </c>
      <c r="C118" s="245">
        <f>SUM(C116,C115)</f>
        <v>2117.3000000000002</v>
      </c>
      <c r="D118" s="245">
        <f t="shared" ref="D118" si="30">SUM(D116,D115)</f>
        <v>3007.9000000000242</v>
      </c>
      <c r="E118" s="245">
        <f>SUM(E116,E115)</f>
        <v>2986.8999999999942</v>
      </c>
      <c r="F118" s="245">
        <f t="shared" ref="F118" si="31">SUM(F116,F115)</f>
        <v>3007.9000000000242</v>
      </c>
      <c r="G118" s="245">
        <f t="shared" si="17"/>
        <v>21.000000000030013</v>
      </c>
      <c r="H118" s="245">
        <f t="shared" si="18"/>
        <v>100.70307007265158</v>
      </c>
    </row>
    <row r="119" spans="1:8" ht="27.75" customHeight="1">
      <c r="A119" s="194" t="s">
        <v>22</v>
      </c>
      <c r="B119" s="3">
        <v>4000</v>
      </c>
      <c r="C119" s="1">
        <f>SUM(C120:C126)</f>
        <v>-20676.399999999998</v>
      </c>
      <c r="D119" s="1">
        <f>SUM(D120:D126)</f>
        <v>-9278.1999999999989</v>
      </c>
      <c r="E119" s="1">
        <f>SUM(E120:E126)</f>
        <v>-3026.8</v>
      </c>
      <c r="F119" s="1">
        <f>SUM(F120:F126)</f>
        <v>-9278.1999999999989</v>
      </c>
      <c r="G119" s="1">
        <f>F119-E119</f>
        <v>-6251.3999999999987</v>
      </c>
      <c r="H119" s="1">
        <f>(F119/E119)*100</f>
        <v>306.53495440729478</v>
      </c>
    </row>
    <row r="120" spans="1:8" ht="37.5" customHeight="1">
      <c r="A120" s="118" t="s">
        <v>65</v>
      </c>
      <c r="B120" s="235">
        <v>4010</v>
      </c>
      <c r="C120" s="5" t="s">
        <v>29</v>
      </c>
      <c r="D120" s="5">
        <v>-1631.6</v>
      </c>
      <c r="E120" s="5"/>
      <c r="F120" s="5">
        <v>-1631.6</v>
      </c>
      <c r="G120" s="5">
        <f>F120-E120</f>
        <v>-1631.6</v>
      </c>
      <c r="H120" s="5"/>
    </row>
    <row r="121" spans="1:8" ht="48.75" customHeight="1">
      <c r="A121" s="118" t="s">
        <v>132</v>
      </c>
      <c r="B121" s="235">
        <v>4020</v>
      </c>
      <c r="C121" s="5">
        <v>-19952.3</v>
      </c>
      <c r="D121" s="5">
        <v>-7063.7</v>
      </c>
      <c r="E121" s="5">
        <v>-3000</v>
      </c>
      <c r="F121" s="5">
        <v>-7063.7</v>
      </c>
      <c r="G121" s="5">
        <f t="shared" ref="G121:G122" si="32">F121-E121</f>
        <v>-4063.7</v>
      </c>
      <c r="H121" s="5">
        <f t="shared" ref="H121:H122" si="33">(F121/E121)*100</f>
        <v>235.45666666666665</v>
      </c>
    </row>
    <row r="122" spans="1:8" ht="48.75" customHeight="1">
      <c r="A122" s="118" t="s">
        <v>74</v>
      </c>
      <c r="B122" s="235">
        <v>4030</v>
      </c>
      <c r="C122" s="5">
        <v>-693.2</v>
      </c>
      <c r="D122" s="5">
        <v>-582.9</v>
      </c>
      <c r="E122" s="5">
        <v>-26.8</v>
      </c>
      <c r="F122" s="5">
        <v>-582.9</v>
      </c>
      <c r="G122" s="5">
        <f t="shared" si="32"/>
        <v>-556.1</v>
      </c>
      <c r="H122" s="5">
        <f t="shared" si="33"/>
        <v>2175</v>
      </c>
    </row>
    <row r="123" spans="1:8" ht="49.5" customHeight="1">
      <c r="A123" s="118" t="s">
        <v>133</v>
      </c>
      <c r="B123" s="235">
        <v>4040</v>
      </c>
      <c r="C123" s="5">
        <v>-21.3</v>
      </c>
      <c r="D123" s="5" t="s">
        <v>29</v>
      </c>
      <c r="E123" s="5" t="s">
        <v>29</v>
      </c>
      <c r="F123" s="5" t="s">
        <v>29</v>
      </c>
      <c r="G123" s="5"/>
      <c r="H123" s="5"/>
    </row>
    <row r="124" spans="1:8" ht="73.5" customHeight="1">
      <c r="A124" s="118" t="s">
        <v>66</v>
      </c>
      <c r="B124" s="235">
        <v>4050</v>
      </c>
      <c r="C124" s="5">
        <v>-9.6</v>
      </c>
      <c r="D124" s="5" t="s">
        <v>29</v>
      </c>
      <c r="E124" s="5" t="s">
        <v>29</v>
      </c>
      <c r="F124" s="5" t="s">
        <v>29</v>
      </c>
      <c r="G124" s="5"/>
      <c r="H124" s="5"/>
    </row>
    <row r="125" spans="1:8" ht="36.75" customHeight="1">
      <c r="A125" s="118" t="s">
        <v>67</v>
      </c>
      <c r="B125" s="235">
        <v>4060</v>
      </c>
      <c r="C125" s="5" t="s">
        <v>29</v>
      </c>
      <c r="D125" s="5" t="s">
        <v>29</v>
      </c>
      <c r="E125" s="5" t="s">
        <v>29</v>
      </c>
      <c r="F125" s="5" t="s">
        <v>29</v>
      </c>
      <c r="G125" s="5"/>
      <c r="H125" s="5"/>
    </row>
    <row r="126" spans="1:8" ht="39.75" customHeight="1">
      <c r="A126" s="118" t="s">
        <v>52</v>
      </c>
      <c r="B126" s="235">
        <v>4070</v>
      </c>
      <c r="C126" s="5" t="s">
        <v>29</v>
      </c>
      <c r="D126" s="5" t="s">
        <v>29</v>
      </c>
      <c r="E126" s="5" t="s">
        <v>29</v>
      </c>
      <c r="F126" s="5" t="s">
        <v>29</v>
      </c>
      <c r="G126" s="5"/>
      <c r="H126" s="5"/>
    </row>
    <row r="127" spans="1:8" ht="36.75" customHeight="1">
      <c r="A127" s="244" t="s">
        <v>103</v>
      </c>
      <c r="B127" s="244"/>
      <c r="C127" s="244"/>
      <c r="D127" s="244"/>
      <c r="E127" s="244"/>
      <c r="F127" s="244"/>
      <c r="G127" s="244"/>
      <c r="H127" s="244"/>
    </row>
    <row r="128" spans="1:8" ht="64.5" customHeight="1">
      <c r="A128" s="244"/>
      <c r="B128" s="244"/>
      <c r="C128" s="247" t="s">
        <v>126</v>
      </c>
      <c r="D128" s="247"/>
      <c r="E128" s="247" t="s">
        <v>563</v>
      </c>
      <c r="F128" s="247" t="s">
        <v>564</v>
      </c>
      <c r="G128" s="247" t="s">
        <v>113</v>
      </c>
      <c r="H128" s="247" t="s">
        <v>113</v>
      </c>
    </row>
    <row r="129" spans="1:14" ht="45.75" customHeight="1">
      <c r="A129" s="244"/>
      <c r="B129" s="244"/>
      <c r="C129" s="234" t="s">
        <v>561</v>
      </c>
      <c r="D129" s="234" t="s">
        <v>562</v>
      </c>
      <c r="E129" s="247"/>
      <c r="F129" s="247"/>
      <c r="G129" s="247"/>
      <c r="H129" s="247"/>
    </row>
    <row r="130" spans="1:14" s="158" customFormat="1" ht="86.25" customHeight="1">
      <c r="A130" s="184" t="s">
        <v>134</v>
      </c>
      <c r="B130" s="7" t="s">
        <v>33</v>
      </c>
      <c r="C130" s="176">
        <v>248</v>
      </c>
      <c r="D130" s="176">
        <f t="shared" ref="D130" si="34">SUM(D131:D133)</f>
        <v>264</v>
      </c>
      <c r="E130" s="176">
        <v>374</v>
      </c>
      <c r="F130" s="176">
        <f>F131+F132+F133</f>
        <v>264</v>
      </c>
      <c r="G130" s="176">
        <f>F130-E130</f>
        <v>-110</v>
      </c>
      <c r="H130" s="199">
        <f>F130/E130*100</f>
        <v>70.588235294117652</v>
      </c>
    </row>
    <row r="131" spans="1:14" ht="27.75" customHeight="1">
      <c r="A131" s="195" t="s">
        <v>24</v>
      </c>
      <c r="B131" s="235" t="s">
        <v>34</v>
      </c>
      <c r="C131" s="177">
        <v>1</v>
      </c>
      <c r="D131" s="177">
        <v>1</v>
      </c>
      <c r="E131" s="178">
        <v>1</v>
      </c>
      <c r="F131" s="177">
        <v>1</v>
      </c>
      <c r="G131" s="177">
        <f t="shared" ref="G131:G145" si="35">F131-E131</f>
        <v>0</v>
      </c>
      <c r="H131" s="5">
        <f t="shared" ref="H131:H145" si="36">F131/E131*100</f>
        <v>100</v>
      </c>
    </row>
    <row r="132" spans="1:14" ht="27.75" customHeight="1">
      <c r="A132" s="195" t="s">
        <v>27</v>
      </c>
      <c r="B132" s="235" t="s">
        <v>35</v>
      </c>
      <c r="C132" s="177">
        <v>5</v>
      </c>
      <c r="D132" s="177">
        <v>3</v>
      </c>
      <c r="E132" s="178">
        <v>5</v>
      </c>
      <c r="F132" s="177">
        <v>3</v>
      </c>
      <c r="G132" s="177">
        <f t="shared" si="35"/>
        <v>-2</v>
      </c>
      <c r="H132" s="5">
        <f t="shared" si="36"/>
        <v>60</v>
      </c>
    </row>
    <row r="133" spans="1:14" ht="27.75" customHeight="1">
      <c r="A133" s="195" t="s">
        <v>25</v>
      </c>
      <c r="B133" s="235" t="s">
        <v>36</v>
      </c>
      <c r="C133" s="177">
        <v>242</v>
      </c>
      <c r="D133" s="177">
        <v>260</v>
      </c>
      <c r="E133" s="178">
        <v>368</v>
      </c>
      <c r="F133" s="177">
        <v>260</v>
      </c>
      <c r="G133" s="177">
        <f t="shared" si="35"/>
        <v>-108</v>
      </c>
      <c r="H133" s="5">
        <f t="shared" si="36"/>
        <v>70.652173913043484</v>
      </c>
    </row>
    <row r="134" spans="1:14" ht="27.75" customHeight="1">
      <c r="A134" s="194" t="s">
        <v>75</v>
      </c>
      <c r="B134" s="3" t="s">
        <v>37</v>
      </c>
      <c r="C134" s="1">
        <f>SUM(C135:C137)</f>
        <v>27026</v>
      </c>
      <c r="D134" s="1">
        <f t="shared" ref="D134:F134" si="37">SUM(D135:D137)</f>
        <v>46491</v>
      </c>
      <c r="E134" s="179">
        <f t="shared" si="37"/>
        <v>76727.8</v>
      </c>
      <c r="F134" s="1">
        <f t="shared" si="37"/>
        <v>46491</v>
      </c>
      <c r="G134" s="176">
        <f t="shared" si="35"/>
        <v>-30236.800000000003</v>
      </c>
      <c r="H134" s="1">
        <f t="shared" si="36"/>
        <v>60.592119153683541</v>
      </c>
      <c r="I134" s="180"/>
      <c r="J134" s="180"/>
      <c r="K134" s="180"/>
      <c r="L134" s="180"/>
      <c r="M134" s="180"/>
      <c r="N134" s="180"/>
    </row>
    <row r="135" spans="1:14" ht="27.75" customHeight="1">
      <c r="A135" s="195" t="s">
        <v>24</v>
      </c>
      <c r="B135" s="235">
        <v>8011</v>
      </c>
      <c r="C135" s="5">
        <v>254</v>
      </c>
      <c r="D135" s="5">
        <v>630</v>
      </c>
      <c r="E135" s="181">
        <v>540.79999999999995</v>
      </c>
      <c r="F135" s="181">
        <v>630</v>
      </c>
      <c r="G135" s="177">
        <f t="shared" si="35"/>
        <v>89.200000000000045</v>
      </c>
      <c r="H135" s="5">
        <f t="shared" si="36"/>
        <v>116.4940828402367</v>
      </c>
    </row>
    <row r="136" spans="1:14" ht="27.75" customHeight="1">
      <c r="A136" s="195" t="s">
        <v>27</v>
      </c>
      <c r="B136" s="235">
        <v>8012</v>
      </c>
      <c r="C136" s="5">
        <v>916</v>
      </c>
      <c r="D136" s="5">
        <v>1154</v>
      </c>
      <c r="E136" s="181">
        <v>1960.9</v>
      </c>
      <c r="F136" s="181">
        <v>1154</v>
      </c>
      <c r="G136" s="177">
        <f t="shared" si="35"/>
        <v>-806.90000000000009</v>
      </c>
      <c r="H136" s="5">
        <f t="shared" si="36"/>
        <v>58.850527818858687</v>
      </c>
    </row>
    <row r="137" spans="1:14" ht="27.75" customHeight="1">
      <c r="A137" s="195" t="s">
        <v>25</v>
      </c>
      <c r="B137" s="235">
        <v>8013</v>
      </c>
      <c r="C137" s="5">
        <v>25856</v>
      </c>
      <c r="D137" s="5">
        <v>44707</v>
      </c>
      <c r="E137" s="181">
        <v>74226.100000000006</v>
      </c>
      <c r="F137" s="181">
        <v>44707</v>
      </c>
      <c r="G137" s="177">
        <f t="shared" si="35"/>
        <v>-29519.100000000006</v>
      </c>
      <c r="H137" s="5">
        <f t="shared" si="36"/>
        <v>60.230835245284332</v>
      </c>
    </row>
    <row r="138" spans="1:14" ht="27.75" customHeight="1">
      <c r="A138" s="194" t="s">
        <v>4</v>
      </c>
      <c r="B138" s="3">
        <v>8020</v>
      </c>
      <c r="C138" s="1">
        <f>C46</f>
        <v>27026</v>
      </c>
      <c r="D138" s="1">
        <f>D46</f>
        <v>46491</v>
      </c>
      <c r="E138" s="179">
        <f>E139+E140+E141</f>
        <v>76727.8</v>
      </c>
      <c r="F138" s="179">
        <f>F46</f>
        <v>46491</v>
      </c>
      <c r="G138" s="176">
        <f t="shared" si="35"/>
        <v>-30236.800000000003</v>
      </c>
      <c r="H138" s="1">
        <f t="shared" si="36"/>
        <v>60.592119153683541</v>
      </c>
    </row>
    <row r="139" spans="1:14" ht="27.75" customHeight="1">
      <c r="A139" s="195" t="s">
        <v>24</v>
      </c>
      <c r="B139" s="235">
        <v>8021</v>
      </c>
      <c r="C139" s="5">
        <v>254</v>
      </c>
      <c r="D139" s="5">
        <v>630</v>
      </c>
      <c r="E139" s="181">
        <v>540.79999999999995</v>
      </c>
      <c r="F139" s="181">
        <v>630</v>
      </c>
      <c r="G139" s="177">
        <f t="shared" si="35"/>
        <v>89.200000000000045</v>
      </c>
      <c r="H139" s="5">
        <f t="shared" si="36"/>
        <v>116.4940828402367</v>
      </c>
    </row>
    <row r="140" spans="1:14" ht="27.75" customHeight="1">
      <c r="A140" s="195" t="s">
        <v>27</v>
      </c>
      <c r="B140" s="235">
        <v>8022</v>
      </c>
      <c r="C140" s="5">
        <v>916</v>
      </c>
      <c r="D140" s="5">
        <v>1161</v>
      </c>
      <c r="E140" s="181">
        <v>1960.9</v>
      </c>
      <c r="F140" s="181">
        <v>1161</v>
      </c>
      <c r="G140" s="177">
        <f t="shared" si="35"/>
        <v>-799.90000000000009</v>
      </c>
      <c r="H140" s="5">
        <f t="shared" si="36"/>
        <v>59.207506757101328</v>
      </c>
    </row>
    <row r="141" spans="1:14" ht="27.75" customHeight="1">
      <c r="A141" s="195" t="s">
        <v>25</v>
      </c>
      <c r="B141" s="235">
        <v>8023</v>
      </c>
      <c r="C141" s="5">
        <v>25856</v>
      </c>
      <c r="D141" s="5">
        <v>44700</v>
      </c>
      <c r="E141" s="181">
        <v>74226.100000000006</v>
      </c>
      <c r="F141" s="181">
        <v>44700</v>
      </c>
      <c r="G141" s="177">
        <f t="shared" si="35"/>
        <v>-29526.100000000006</v>
      </c>
      <c r="H141" s="5">
        <f t="shared" si="36"/>
        <v>60.221404600268635</v>
      </c>
    </row>
    <row r="142" spans="1:14" s="158" customFormat="1" ht="60" customHeight="1">
      <c r="A142" s="184" t="s">
        <v>51</v>
      </c>
      <c r="B142" s="7" t="s">
        <v>76</v>
      </c>
      <c r="C142" s="176">
        <f>(C138/C130)/12*1000</f>
        <v>9081.3172043010745</v>
      </c>
      <c r="D142" s="176">
        <f>(D138/D130)/12*1000</f>
        <v>14675.189393939392</v>
      </c>
      <c r="E142" s="176">
        <f>(E138/E130)/12*1000</f>
        <v>17096.212121212124</v>
      </c>
      <c r="F142" s="176">
        <f>(F138/F130)/12*1000</f>
        <v>14675.189393939392</v>
      </c>
      <c r="G142" s="176">
        <f t="shared" si="35"/>
        <v>-2421.0227272727316</v>
      </c>
      <c r="H142" s="1">
        <f t="shared" si="36"/>
        <v>85.838835467718326</v>
      </c>
    </row>
    <row r="143" spans="1:14" ht="27.75" customHeight="1">
      <c r="A143" s="195" t="s">
        <v>24</v>
      </c>
      <c r="B143" s="235">
        <v>8031</v>
      </c>
      <c r="C143" s="177">
        <f t="shared" ref="C143:D145" si="38">(C139/C131)/12*1000</f>
        <v>21166.666666666668</v>
      </c>
      <c r="D143" s="177">
        <f t="shared" si="38"/>
        <v>52500</v>
      </c>
      <c r="E143" s="177">
        <v>45067</v>
      </c>
      <c r="F143" s="177">
        <f>(F139/F131)/12*1000</f>
        <v>52500</v>
      </c>
      <c r="G143" s="177">
        <f t="shared" si="35"/>
        <v>7433</v>
      </c>
      <c r="H143" s="5">
        <f t="shared" si="36"/>
        <v>116.49322120398517</v>
      </c>
    </row>
    <row r="144" spans="1:14" ht="27.75" customHeight="1">
      <c r="A144" s="195" t="s">
        <v>27</v>
      </c>
      <c r="B144" s="235">
        <v>8032</v>
      </c>
      <c r="C144" s="177">
        <f t="shared" si="38"/>
        <v>15266.666666666666</v>
      </c>
      <c r="D144" s="177">
        <f t="shared" si="38"/>
        <v>32250</v>
      </c>
      <c r="E144" s="177">
        <v>32682</v>
      </c>
      <c r="F144" s="177">
        <f>(F140/F132)/12*1000</f>
        <v>32250</v>
      </c>
      <c r="G144" s="177">
        <f t="shared" si="35"/>
        <v>-432</v>
      </c>
      <c r="H144" s="5">
        <f t="shared" si="36"/>
        <v>98.678171470534238</v>
      </c>
    </row>
    <row r="145" spans="1:8" ht="27.75" customHeight="1">
      <c r="A145" s="195" t="s">
        <v>25</v>
      </c>
      <c r="B145" s="235">
        <v>8033</v>
      </c>
      <c r="C145" s="177">
        <f t="shared" si="38"/>
        <v>8903.5812672176307</v>
      </c>
      <c r="D145" s="177">
        <f t="shared" si="38"/>
        <v>14326.923076923078</v>
      </c>
      <c r="E145" s="177">
        <v>16808</v>
      </c>
      <c r="F145" s="177">
        <f>(F141/F133)/12*1000</f>
        <v>14326.923076923078</v>
      </c>
      <c r="G145" s="177">
        <f t="shared" si="35"/>
        <v>-2481.076923076922</v>
      </c>
      <c r="H145" s="5">
        <f t="shared" si="36"/>
        <v>85.238714165415743</v>
      </c>
    </row>
    <row r="146" spans="1:8" s="158" customFormat="1">
      <c r="A146" s="90"/>
      <c r="C146" s="91"/>
      <c r="D146" s="92"/>
      <c r="E146" s="83"/>
      <c r="F146" s="83"/>
      <c r="G146" s="83"/>
      <c r="H146" s="83"/>
    </row>
    <row r="147" spans="1:8" s="158" customFormat="1" ht="15" customHeight="1">
      <c r="A147" s="90"/>
      <c r="C147" s="91"/>
      <c r="D147" s="92"/>
      <c r="E147" s="83"/>
      <c r="F147" s="83"/>
      <c r="G147" s="83"/>
      <c r="H147" s="83"/>
    </row>
    <row r="148" spans="1:8" s="158" customFormat="1" ht="28.5" customHeight="1">
      <c r="A148" s="162" t="s">
        <v>419</v>
      </c>
      <c r="B148" s="39"/>
      <c r="C148" s="253"/>
      <c r="D148" s="254"/>
      <c r="E148" s="182"/>
      <c r="F148" s="182"/>
      <c r="G148" s="255" t="s">
        <v>631</v>
      </c>
      <c r="H148" s="255"/>
    </row>
    <row r="149" spans="1:8" s="158" customFormat="1">
      <c r="A149" s="158" t="s">
        <v>13</v>
      </c>
      <c r="B149" s="40"/>
      <c r="C149" s="251" t="s">
        <v>14</v>
      </c>
      <c r="D149" s="251"/>
      <c r="E149" s="173"/>
      <c r="F149" s="173"/>
      <c r="G149" s="252" t="s">
        <v>19</v>
      </c>
      <c r="H149" s="252"/>
    </row>
    <row r="150" spans="1:8" s="158" customFormat="1">
      <c r="A150" s="183"/>
      <c r="D150" s="233"/>
      <c r="E150" s="40"/>
      <c r="F150" s="40"/>
      <c r="G150" s="40"/>
      <c r="H150" s="40"/>
    </row>
    <row r="151" spans="1:8" s="158" customFormat="1">
      <c r="A151" s="183"/>
      <c r="D151" s="233"/>
      <c r="E151" s="40"/>
      <c r="F151" s="40"/>
      <c r="G151" s="40"/>
      <c r="H151" s="40"/>
    </row>
    <row r="152" spans="1:8" s="158" customFormat="1">
      <c r="A152" s="183"/>
      <c r="D152" s="233"/>
      <c r="E152" s="40"/>
      <c r="F152" s="40"/>
      <c r="G152" s="40"/>
      <c r="H152" s="40"/>
    </row>
    <row r="153" spans="1:8" s="158" customFormat="1">
      <c r="A153" s="183"/>
      <c r="D153" s="233"/>
      <c r="E153" s="40"/>
      <c r="F153" s="40"/>
      <c r="G153" s="40"/>
      <c r="H153" s="40"/>
    </row>
    <row r="154" spans="1:8" s="158" customFormat="1">
      <c r="A154" s="183"/>
      <c r="D154" s="233"/>
      <c r="E154" s="40"/>
      <c r="F154" s="40"/>
      <c r="G154" s="40"/>
      <c r="H154" s="40"/>
    </row>
    <row r="155" spans="1:8" s="158" customFormat="1">
      <c r="A155" s="183"/>
      <c r="D155" s="233"/>
      <c r="E155" s="40"/>
      <c r="F155" s="40"/>
      <c r="G155" s="40"/>
      <c r="H155" s="40"/>
    </row>
    <row r="156" spans="1:8" s="158" customFormat="1">
      <c r="A156" s="183"/>
      <c r="D156" s="233"/>
      <c r="E156" s="40"/>
      <c r="F156" s="40"/>
      <c r="G156" s="40"/>
      <c r="H156" s="40"/>
    </row>
    <row r="157" spans="1:8" s="158" customFormat="1">
      <c r="A157" s="183"/>
      <c r="D157" s="233"/>
      <c r="E157" s="40"/>
      <c r="F157" s="40"/>
      <c r="G157" s="40"/>
      <c r="H157" s="40"/>
    </row>
    <row r="158" spans="1:8" s="158" customFormat="1">
      <c r="A158" s="183"/>
      <c r="D158" s="233"/>
      <c r="E158" s="40"/>
      <c r="F158" s="40"/>
      <c r="G158" s="40"/>
      <c r="H158" s="40"/>
    </row>
    <row r="159" spans="1:8" s="158" customFormat="1">
      <c r="A159" s="183"/>
      <c r="D159" s="233"/>
      <c r="E159" s="40"/>
      <c r="F159" s="40"/>
      <c r="G159" s="40"/>
      <c r="H159" s="40"/>
    </row>
    <row r="160" spans="1:8" s="158" customFormat="1">
      <c r="A160" s="183"/>
      <c r="D160" s="233"/>
      <c r="E160" s="40"/>
      <c r="F160" s="40"/>
      <c r="G160" s="40"/>
      <c r="H160" s="40"/>
    </row>
    <row r="161" spans="1:8" s="158" customFormat="1">
      <c r="A161" s="183"/>
      <c r="D161" s="233"/>
      <c r="E161" s="40"/>
      <c r="F161" s="40"/>
      <c r="G161" s="40"/>
      <c r="H161" s="40"/>
    </row>
    <row r="162" spans="1:8" s="158" customFormat="1">
      <c r="A162" s="183"/>
      <c r="D162" s="233"/>
      <c r="E162" s="40"/>
      <c r="F162" s="40"/>
      <c r="G162" s="40"/>
      <c r="H162" s="40"/>
    </row>
    <row r="163" spans="1:8" s="158" customFormat="1">
      <c r="A163" s="183"/>
      <c r="D163" s="233"/>
      <c r="E163" s="40"/>
      <c r="F163" s="40"/>
      <c r="G163" s="40"/>
      <c r="H163" s="40"/>
    </row>
    <row r="164" spans="1:8" s="158" customFormat="1">
      <c r="A164" s="183"/>
      <c r="D164" s="233"/>
      <c r="E164" s="40"/>
      <c r="F164" s="40"/>
      <c r="G164" s="40"/>
      <c r="H164" s="40"/>
    </row>
    <row r="165" spans="1:8" s="158" customFormat="1">
      <c r="A165" s="183"/>
      <c r="D165" s="233"/>
      <c r="E165" s="40"/>
      <c r="F165" s="40"/>
      <c r="G165" s="40"/>
      <c r="H165" s="40"/>
    </row>
    <row r="166" spans="1:8" s="158" customFormat="1">
      <c r="A166" s="183"/>
      <c r="D166" s="233"/>
      <c r="E166" s="40"/>
      <c r="F166" s="40"/>
      <c r="G166" s="40"/>
      <c r="H166" s="40"/>
    </row>
    <row r="167" spans="1:8" s="158" customFormat="1">
      <c r="A167" s="183"/>
      <c r="D167" s="233"/>
      <c r="E167" s="40"/>
      <c r="F167" s="40"/>
      <c r="G167" s="40"/>
      <c r="H167" s="40"/>
    </row>
    <row r="168" spans="1:8" s="158" customFormat="1">
      <c r="A168" s="183"/>
      <c r="D168" s="233"/>
      <c r="E168" s="40"/>
      <c r="F168" s="40"/>
      <c r="G168" s="40"/>
      <c r="H168" s="40"/>
    </row>
    <row r="169" spans="1:8" s="158" customFormat="1">
      <c r="A169" s="183"/>
      <c r="D169" s="233"/>
      <c r="E169" s="40"/>
      <c r="F169" s="40"/>
      <c r="G169" s="40"/>
      <c r="H169" s="40"/>
    </row>
    <row r="170" spans="1:8" s="158" customFormat="1">
      <c r="A170" s="183"/>
      <c r="D170" s="233"/>
      <c r="E170" s="40"/>
      <c r="F170" s="40"/>
      <c r="G170" s="40"/>
      <c r="H170" s="40"/>
    </row>
    <row r="171" spans="1:8" s="158" customFormat="1">
      <c r="A171" s="183"/>
      <c r="D171" s="233"/>
      <c r="E171" s="40"/>
      <c r="F171" s="40"/>
      <c r="G171" s="40"/>
      <c r="H171" s="40"/>
    </row>
    <row r="172" spans="1:8" s="158" customFormat="1">
      <c r="A172" s="183"/>
      <c r="D172" s="233"/>
      <c r="E172" s="40"/>
      <c r="F172" s="40"/>
      <c r="G172" s="40"/>
      <c r="H172" s="40"/>
    </row>
    <row r="173" spans="1:8" s="158" customFormat="1">
      <c r="A173" s="183"/>
      <c r="D173" s="233"/>
      <c r="E173" s="40"/>
      <c r="F173" s="40"/>
      <c r="G173" s="40"/>
      <c r="H173" s="40"/>
    </row>
    <row r="174" spans="1:8" s="158" customFormat="1">
      <c r="A174" s="183"/>
      <c r="D174" s="233"/>
      <c r="E174" s="40"/>
      <c r="F174" s="40"/>
      <c r="G174" s="40"/>
      <c r="H174" s="40"/>
    </row>
    <row r="175" spans="1:8" s="158" customFormat="1">
      <c r="A175" s="183"/>
      <c r="D175" s="233"/>
      <c r="E175" s="40"/>
      <c r="F175" s="40"/>
      <c r="G175" s="40"/>
      <c r="H175" s="40"/>
    </row>
    <row r="176" spans="1:8" s="158" customFormat="1">
      <c r="A176" s="183"/>
      <c r="D176" s="233"/>
      <c r="E176" s="40"/>
      <c r="F176" s="40"/>
      <c r="G176" s="40"/>
      <c r="H176" s="40"/>
    </row>
    <row r="177" spans="1:8" s="158" customFormat="1">
      <c r="A177" s="183"/>
      <c r="D177" s="233"/>
      <c r="E177" s="40"/>
      <c r="F177" s="40"/>
      <c r="G177" s="40"/>
      <c r="H177" s="40"/>
    </row>
    <row r="178" spans="1:8" s="158" customFormat="1">
      <c r="A178" s="183"/>
      <c r="D178" s="233"/>
      <c r="E178" s="40"/>
      <c r="F178" s="40"/>
      <c r="G178" s="40"/>
      <c r="H178" s="40"/>
    </row>
    <row r="179" spans="1:8" s="158" customFormat="1">
      <c r="A179" s="183"/>
      <c r="D179" s="233"/>
      <c r="E179" s="40"/>
      <c r="F179" s="40"/>
      <c r="G179" s="40"/>
      <c r="H179" s="40"/>
    </row>
    <row r="180" spans="1:8" s="158" customFormat="1">
      <c r="A180" s="183"/>
      <c r="D180" s="233"/>
      <c r="E180" s="40"/>
      <c r="F180" s="40"/>
      <c r="G180" s="40"/>
      <c r="H180" s="40"/>
    </row>
    <row r="181" spans="1:8" s="158" customFormat="1">
      <c r="A181" s="183"/>
      <c r="D181" s="233"/>
      <c r="E181" s="40"/>
      <c r="F181" s="40"/>
      <c r="G181" s="40"/>
      <c r="H181" s="40"/>
    </row>
    <row r="182" spans="1:8" s="158" customFormat="1">
      <c r="A182" s="183"/>
      <c r="D182" s="233"/>
      <c r="E182" s="40"/>
      <c r="F182" s="40"/>
      <c r="G182" s="40"/>
      <c r="H182" s="40"/>
    </row>
    <row r="183" spans="1:8" s="158" customFormat="1">
      <c r="A183" s="183"/>
      <c r="D183" s="233"/>
      <c r="E183" s="40"/>
      <c r="F183" s="40"/>
      <c r="G183" s="40"/>
      <c r="H183" s="40"/>
    </row>
    <row r="184" spans="1:8" s="158" customFormat="1">
      <c r="A184" s="183"/>
      <c r="D184" s="233"/>
      <c r="E184" s="40"/>
      <c r="F184" s="40"/>
      <c r="G184" s="40"/>
      <c r="H184" s="40"/>
    </row>
    <row r="185" spans="1:8" s="158" customFormat="1">
      <c r="A185" s="183"/>
      <c r="D185" s="233"/>
      <c r="E185" s="40"/>
      <c r="F185" s="40"/>
      <c r="G185" s="40"/>
      <c r="H185" s="40"/>
    </row>
    <row r="186" spans="1:8" s="158" customFormat="1">
      <c r="A186" s="183"/>
      <c r="D186" s="233"/>
      <c r="E186" s="40"/>
      <c r="F186" s="40"/>
      <c r="G186" s="40"/>
      <c r="H186" s="40"/>
    </row>
    <row r="187" spans="1:8" s="158" customFormat="1">
      <c r="A187" s="183"/>
      <c r="D187" s="233"/>
      <c r="E187" s="40"/>
      <c r="F187" s="40"/>
      <c r="G187" s="40"/>
      <c r="H187" s="40"/>
    </row>
    <row r="188" spans="1:8" s="158" customFormat="1">
      <c r="A188" s="183"/>
      <c r="D188" s="233"/>
      <c r="E188" s="40"/>
      <c r="F188" s="40"/>
      <c r="G188" s="40"/>
      <c r="H188" s="40"/>
    </row>
    <row r="189" spans="1:8" s="158" customFormat="1">
      <c r="A189" s="183"/>
      <c r="D189" s="233"/>
      <c r="E189" s="40"/>
      <c r="F189" s="40"/>
      <c r="G189" s="40"/>
      <c r="H189" s="40"/>
    </row>
    <row r="190" spans="1:8" s="158" customFormat="1">
      <c r="A190" s="183"/>
      <c r="D190" s="233"/>
      <c r="E190" s="40"/>
      <c r="F190" s="40"/>
      <c r="G190" s="40"/>
      <c r="H190" s="40"/>
    </row>
    <row r="191" spans="1:8" s="158" customFormat="1">
      <c r="A191" s="183"/>
      <c r="D191" s="233"/>
      <c r="E191" s="40"/>
      <c r="F191" s="40"/>
      <c r="G191" s="40"/>
      <c r="H191" s="40"/>
    </row>
    <row r="192" spans="1:8" s="158" customFormat="1">
      <c r="A192" s="183"/>
      <c r="D192" s="233"/>
      <c r="E192" s="40"/>
      <c r="F192" s="40"/>
      <c r="G192" s="40"/>
      <c r="H192" s="40"/>
    </row>
    <row r="193" spans="1:8" s="158" customFormat="1">
      <c r="A193" s="183"/>
      <c r="D193" s="233"/>
      <c r="E193" s="40"/>
      <c r="F193" s="40"/>
      <c r="G193" s="40"/>
      <c r="H193" s="40"/>
    </row>
    <row r="194" spans="1:8" s="158" customFormat="1">
      <c r="A194" s="183"/>
      <c r="D194" s="233"/>
      <c r="E194" s="40"/>
      <c r="F194" s="40"/>
      <c r="G194" s="40"/>
      <c r="H194" s="40"/>
    </row>
    <row r="195" spans="1:8" s="158" customFormat="1">
      <c r="A195" s="183"/>
      <c r="D195" s="233"/>
      <c r="E195" s="40"/>
      <c r="F195" s="40"/>
      <c r="G195" s="40"/>
      <c r="H195" s="40"/>
    </row>
    <row r="196" spans="1:8" s="158" customFormat="1">
      <c r="A196" s="183"/>
      <c r="D196" s="233"/>
      <c r="E196" s="40"/>
      <c r="F196" s="40"/>
      <c r="G196" s="40"/>
      <c r="H196" s="40"/>
    </row>
    <row r="197" spans="1:8" s="158" customFormat="1">
      <c r="A197" s="183"/>
      <c r="D197" s="233"/>
      <c r="E197" s="40"/>
      <c r="F197" s="40"/>
      <c r="G197" s="40"/>
      <c r="H197" s="40"/>
    </row>
    <row r="198" spans="1:8" s="158" customFormat="1">
      <c r="A198" s="183"/>
      <c r="D198" s="233"/>
      <c r="E198" s="40"/>
      <c r="F198" s="40"/>
      <c r="G198" s="40"/>
      <c r="H198" s="40"/>
    </row>
    <row r="199" spans="1:8" s="158" customFormat="1">
      <c r="A199" s="183"/>
      <c r="D199" s="233"/>
      <c r="E199" s="40"/>
      <c r="F199" s="40"/>
      <c r="G199" s="40"/>
      <c r="H199" s="40"/>
    </row>
    <row r="200" spans="1:8" s="158" customFormat="1">
      <c r="A200" s="183"/>
      <c r="D200" s="233"/>
      <c r="E200" s="40"/>
      <c r="F200" s="40"/>
      <c r="G200" s="40"/>
      <c r="H200" s="40"/>
    </row>
    <row r="201" spans="1:8" s="158" customFormat="1">
      <c r="A201" s="183"/>
      <c r="D201" s="233"/>
      <c r="E201" s="40"/>
      <c r="F201" s="40"/>
      <c r="G201" s="40"/>
      <c r="H201" s="40"/>
    </row>
    <row r="202" spans="1:8" s="158" customFormat="1">
      <c r="A202" s="183"/>
      <c r="D202" s="233"/>
      <c r="E202" s="40"/>
      <c r="F202" s="40"/>
      <c r="G202" s="40"/>
      <c r="H202" s="40"/>
    </row>
    <row r="203" spans="1:8" s="158" customFormat="1">
      <c r="A203" s="183"/>
      <c r="D203" s="233"/>
      <c r="E203" s="40"/>
      <c r="F203" s="40"/>
      <c r="G203" s="40"/>
      <c r="H203" s="40"/>
    </row>
    <row r="204" spans="1:8" s="158" customFormat="1">
      <c r="A204" s="183"/>
      <c r="D204" s="233"/>
      <c r="E204" s="40"/>
      <c r="F204" s="40"/>
      <c r="G204" s="40"/>
      <c r="H204" s="40"/>
    </row>
    <row r="205" spans="1:8" s="158" customFormat="1">
      <c r="A205" s="183"/>
      <c r="D205" s="233"/>
      <c r="E205" s="40"/>
      <c r="F205" s="40"/>
      <c r="G205" s="40"/>
      <c r="H205" s="40"/>
    </row>
    <row r="206" spans="1:8" s="158" customFormat="1">
      <c r="A206" s="183"/>
      <c r="D206" s="233"/>
      <c r="E206" s="40"/>
      <c r="F206" s="40"/>
      <c r="G206" s="40"/>
      <c r="H206" s="40"/>
    </row>
    <row r="207" spans="1:8" s="158" customFormat="1">
      <c r="A207" s="183"/>
      <c r="D207" s="233"/>
      <c r="E207" s="40"/>
      <c r="F207" s="40"/>
      <c r="G207" s="40"/>
      <c r="H207" s="40"/>
    </row>
    <row r="208" spans="1:8" s="158" customFormat="1">
      <c r="A208" s="183"/>
      <c r="D208" s="233"/>
      <c r="E208" s="40"/>
      <c r="F208" s="40"/>
      <c r="G208" s="40"/>
      <c r="H208" s="40"/>
    </row>
    <row r="209" spans="1:8" s="158" customFormat="1">
      <c r="A209" s="183"/>
      <c r="D209" s="233"/>
      <c r="E209" s="40"/>
      <c r="F209" s="40"/>
      <c r="G209" s="40"/>
      <c r="H209" s="40"/>
    </row>
    <row r="210" spans="1:8" s="158" customFormat="1">
      <c r="A210" s="183"/>
      <c r="D210" s="233"/>
      <c r="E210" s="40"/>
      <c r="F210" s="40"/>
      <c r="G210" s="40"/>
      <c r="H210" s="40"/>
    </row>
    <row r="211" spans="1:8" s="158" customFormat="1">
      <c r="A211" s="183"/>
      <c r="D211" s="233"/>
      <c r="E211" s="40"/>
      <c r="F211" s="40"/>
      <c r="G211" s="40"/>
      <c r="H211" s="40"/>
    </row>
    <row r="212" spans="1:8" s="158" customFormat="1">
      <c r="A212" s="183"/>
      <c r="D212" s="233"/>
      <c r="E212" s="40"/>
      <c r="F212" s="40"/>
      <c r="G212" s="40"/>
      <c r="H212" s="40"/>
    </row>
    <row r="213" spans="1:8" s="158" customFormat="1">
      <c r="A213" s="183"/>
      <c r="D213" s="233"/>
      <c r="E213" s="40"/>
      <c r="F213" s="40"/>
      <c r="G213" s="40"/>
      <c r="H213" s="40"/>
    </row>
    <row r="214" spans="1:8" s="158" customFormat="1">
      <c r="A214" s="183"/>
      <c r="D214" s="233"/>
      <c r="E214" s="40"/>
      <c r="F214" s="40"/>
      <c r="G214" s="40"/>
      <c r="H214" s="40"/>
    </row>
    <row r="215" spans="1:8" s="158" customFormat="1">
      <c r="A215" s="183"/>
      <c r="D215" s="233"/>
      <c r="E215" s="40"/>
      <c r="F215" s="40"/>
      <c r="G215" s="40"/>
      <c r="H215" s="40"/>
    </row>
    <row r="216" spans="1:8" s="158" customFormat="1">
      <c r="A216" s="183"/>
      <c r="D216" s="233"/>
      <c r="E216" s="40"/>
      <c r="F216" s="40"/>
      <c r="G216" s="40"/>
      <c r="H216" s="40"/>
    </row>
    <row r="217" spans="1:8" s="158" customFormat="1">
      <c r="A217" s="183"/>
      <c r="D217" s="233"/>
      <c r="E217" s="40"/>
      <c r="F217" s="40"/>
      <c r="G217" s="40"/>
      <c r="H217" s="40"/>
    </row>
    <row r="218" spans="1:8" s="158" customFormat="1">
      <c r="A218" s="183"/>
      <c r="D218" s="233"/>
      <c r="E218" s="40"/>
      <c r="F218" s="40"/>
      <c r="G218" s="40"/>
      <c r="H218" s="40"/>
    </row>
    <row r="219" spans="1:8" s="158" customFormat="1">
      <c r="A219" s="183"/>
      <c r="D219" s="233"/>
      <c r="E219" s="40"/>
      <c r="F219" s="40"/>
      <c r="G219" s="40"/>
      <c r="H219" s="40"/>
    </row>
    <row r="220" spans="1:8" s="158" customFormat="1">
      <c r="A220" s="183"/>
      <c r="D220" s="233"/>
      <c r="E220" s="40"/>
      <c r="F220" s="40"/>
      <c r="G220" s="40"/>
      <c r="H220" s="40"/>
    </row>
    <row r="221" spans="1:8" s="158" customFormat="1">
      <c r="A221" s="183"/>
      <c r="D221" s="233"/>
      <c r="E221" s="40"/>
      <c r="F221" s="40"/>
      <c r="G221" s="40"/>
      <c r="H221" s="40"/>
    </row>
    <row r="222" spans="1:8" s="158" customFormat="1">
      <c r="A222" s="183"/>
      <c r="D222" s="233"/>
      <c r="E222" s="40"/>
      <c r="F222" s="40"/>
      <c r="G222" s="40"/>
      <c r="H222" s="40"/>
    </row>
    <row r="223" spans="1:8" s="158" customFormat="1">
      <c r="A223" s="183"/>
      <c r="D223" s="233"/>
      <c r="E223" s="40"/>
      <c r="F223" s="40"/>
      <c r="G223" s="40"/>
      <c r="H223" s="40"/>
    </row>
    <row r="224" spans="1:8" s="158" customFormat="1">
      <c r="A224" s="183"/>
      <c r="D224" s="233"/>
      <c r="E224" s="40"/>
      <c r="F224" s="40"/>
      <c r="G224" s="40"/>
      <c r="H224" s="40"/>
    </row>
    <row r="225" spans="1:8" s="158" customFormat="1">
      <c r="A225" s="183"/>
      <c r="D225" s="233"/>
      <c r="E225" s="40"/>
      <c r="F225" s="40"/>
      <c r="G225" s="40"/>
      <c r="H225" s="40"/>
    </row>
    <row r="226" spans="1:8" s="158" customFormat="1">
      <c r="A226" s="183"/>
      <c r="D226" s="233"/>
      <c r="E226" s="40"/>
      <c r="F226" s="40"/>
      <c r="G226" s="40"/>
      <c r="H226" s="40"/>
    </row>
    <row r="227" spans="1:8" s="158" customFormat="1">
      <c r="A227" s="183"/>
      <c r="D227" s="233"/>
      <c r="E227" s="40"/>
      <c r="F227" s="40"/>
      <c r="G227" s="40"/>
      <c r="H227" s="40"/>
    </row>
    <row r="228" spans="1:8" s="158" customFormat="1">
      <c r="A228" s="183"/>
      <c r="D228" s="233"/>
      <c r="E228" s="40"/>
      <c r="F228" s="40"/>
      <c r="G228" s="40"/>
      <c r="H228" s="40"/>
    </row>
    <row r="229" spans="1:8" s="158" customFormat="1">
      <c r="A229" s="183"/>
      <c r="D229" s="233"/>
      <c r="E229" s="40"/>
      <c r="F229" s="40"/>
      <c r="G229" s="40"/>
      <c r="H229" s="40"/>
    </row>
    <row r="230" spans="1:8" s="158" customFormat="1">
      <c r="A230" s="183"/>
      <c r="D230" s="233"/>
      <c r="E230" s="40"/>
      <c r="F230" s="40"/>
      <c r="G230" s="40"/>
      <c r="H230" s="40"/>
    </row>
    <row r="231" spans="1:8" s="158" customFormat="1">
      <c r="A231" s="183"/>
      <c r="D231" s="233"/>
      <c r="E231" s="40"/>
      <c r="F231" s="40"/>
      <c r="G231" s="40"/>
      <c r="H231" s="40"/>
    </row>
    <row r="232" spans="1:8" s="158" customFormat="1">
      <c r="A232" s="183"/>
      <c r="D232" s="233"/>
      <c r="E232" s="40"/>
      <c r="F232" s="40"/>
      <c r="G232" s="40"/>
      <c r="H232" s="40"/>
    </row>
    <row r="233" spans="1:8" s="158" customFormat="1">
      <c r="A233" s="183"/>
      <c r="D233" s="233"/>
      <c r="E233" s="40"/>
      <c r="F233" s="40"/>
      <c r="G233" s="40"/>
      <c r="H233" s="40"/>
    </row>
    <row r="234" spans="1:8" s="158" customFormat="1">
      <c r="A234" s="183"/>
      <c r="D234" s="233"/>
      <c r="E234" s="40"/>
      <c r="F234" s="40"/>
      <c r="G234" s="40"/>
      <c r="H234" s="40"/>
    </row>
    <row r="235" spans="1:8" s="158" customFormat="1">
      <c r="A235" s="183"/>
      <c r="D235" s="233"/>
      <c r="E235" s="40"/>
      <c r="F235" s="40"/>
      <c r="G235" s="40"/>
      <c r="H235" s="40"/>
    </row>
    <row r="236" spans="1:8" s="158" customFormat="1">
      <c r="A236" s="183"/>
      <c r="D236" s="233"/>
      <c r="E236" s="40"/>
      <c r="F236" s="40"/>
      <c r="G236" s="40"/>
      <c r="H236" s="40"/>
    </row>
    <row r="237" spans="1:8" s="158" customFormat="1">
      <c r="A237" s="183"/>
      <c r="D237" s="233"/>
      <c r="E237" s="40"/>
      <c r="F237" s="40"/>
      <c r="G237" s="40"/>
      <c r="H237" s="40"/>
    </row>
    <row r="238" spans="1:8" s="158" customFormat="1">
      <c r="A238" s="183"/>
      <c r="D238" s="233"/>
      <c r="E238" s="40"/>
      <c r="F238" s="40"/>
      <c r="G238" s="40"/>
      <c r="H238" s="40"/>
    </row>
    <row r="239" spans="1:8" s="158" customFormat="1">
      <c r="A239" s="183"/>
      <c r="D239" s="233"/>
      <c r="E239" s="40"/>
      <c r="F239" s="40"/>
      <c r="G239" s="40"/>
      <c r="H239" s="40"/>
    </row>
    <row r="240" spans="1:8" s="158" customFormat="1">
      <c r="A240" s="183"/>
      <c r="D240" s="233"/>
      <c r="E240" s="40"/>
      <c r="F240" s="40"/>
      <c r="G240" s="40"/>
      <c r="H240" s="40"/>
    </row>
    <row r="241" spans="1:8" s="158" customFormat="1">
      <c r="A241" s="183"/>
      <c r="D241" s="233"/>
      <c r="E241" s="40"/>
      <c r="F241" s="40"/>
      <c r="G241" s="40"/>
      <c r="H241" s="40"/>
    </row>
    <row r="242" spans="1:8" s="158" customFormat="1">
      <c r="A242" s="183"/>
      <c r="D242" s="233"/>
      <c r="E242" s="40"/>
      <c r="F242" s="40"/>
      <c r="G242" s="40"/>
      <c r="H242" s="40"/>
    </row>
    <row r="243" spans="1:8" s="158" customFormat="1">
      <c r="A243" s="183"/>
      <c r="D243" s="233"/>
      <c r="E243" s="40"/>
      <c r="F243" s="40"/>
      <c r="G243" s="40"/>
      <c r="H243" s="40"/>
    </row>
    <row r="244" spans="1:8" s="158" customFormat="1">
      <c r="A244" s="183"/>
      <c r="D244" s="233"/>
      <c r="E244" s="40"/>
      <c r="F244" s="40"/>
      <c r="G244" s="40"/>
      <c r="H244" s="40"/>
    </row>
    <row r="245" spans="1:8" s="158" customFormat="1">
      <c r="A245" s="183"/>
      <c r="D245" s="233"/>
      <c r="E245" s="40"/>
      <c r="F245" s="40"/>
      <c r="G245" s="40"/>
      <c r="H245" s="40"/>
    </row>
    <row r="246" spans="1:8" s="158" customFormat="1">
      <c r="A246" s="183"/>
      <c r="D246" s="233"/>
      <c r="E246" s="40"/>
      <c r="F246" s="40"/>
      <c r="G246" s="40"/>
      <c r="H246" s="40"/>
    </row>
    <row r="247" spans="1:8" s="158" customFormat="1">
      <c r="A247" s="183"/>
      <c r="D247" s="233"/>
      <c r="E247" s="40"/>
      <c r="F247" s="40"/>
      <c r="G247" s="40"/>
      <c r="H247" s="40"/>
    </row>
    <row r="248" spans="1:8" s="158" customFormat="1">
      <c r="A248" s="183"/>
      <c r="D248" s="233"/>
      <c r="E248" s="40"/>
      <c r="F248" s="40"/>
      <c r="G248" s="40"/>
      <c r="H248" s="40"/>
    </row>
    <row r="249" spans="1:8" s="158" customFormat="1">
      <c r="A249" s="183"/>
      <c r="D249" s="233"/>
      <c r="E249" s="40"/>
      <c r="F249" s="40"/>
      <c r="G249" s="40"/>
      <c r="H249" s="40"/>
    </row>
    <row r="250" spans="1:8" s="158" customFormat="1">
      <c r="A250" s="183"/>
      <c r="D250" s="233"/>
      <c r="E250" s="40"/>
      <c r="F250" s="40"/>
      <c r="G250" s="40"/>
      <c r="H250" s="40"/>
    </row>
    <row r="251" spans="1:8" s="158" customFormat="1">
      <c r="A251" s="183"/>
      <c r="D251" s="233"/>
      <c r="E251" s="40"/>
      <c r="F251" s="40"/>
      <c r="G251" s="40"/>
      <c r="H251" s="40"/>
    </row>
    <row r="252" spans="1:8" s="158" customFormat="1">
      <c r="A252" s="183"/>
      <c r="D252" s="233"/>
      <c r="E252" s="40"/>
      <c r="F252" s="40"/>
      <c r="G252" s="40"/>
      <c r="H252" s="40"/>
    </row>
    <row r="253" spans="1:8" s="158" customFormat="1">
      <c r="A253" s="183"/>
      <c r="D253" s="233"/>
      <c r="E253" s="40"/>
      <c r="F253" s="40"/>
      <c r="G253" s="40"/>
      <c r="H253" s="40"/>
    </row>
    <row r="254" spans="1:8" s="158" customFormat="1">
      <c r="A254" s="183"/>
      <c r="D254" s="233"/>
      <c r="E254" s="40"/>
      <c r="F254" s="40"/>
      <c r="G254" s="40"/>
      <c r="H254" s="40"/>
    </row>
    <row r="255" spans="1:8" s="158" customFormat="1">
      <c r="A255" s="183"/>
      <c r="D255" s="233"/>
      <c r="E255" s="40"/>
      <c r="F255" s="40"/>
      <c r="G255" s="40"/>
      <c r="H255" s="40"/>
    </row>
    <row r="256" spans="1:8" s="158" customFormat="1">
      <c r="A256" s="183"/>
      <c r="D256" s="233"/>
      <c r="E256" s="40"/>
      <c r="F256" s="40"/>
      <c r="G256" s="40"/>
      <c r="H256" s="40"/>
    </row>
    <row r="257" spans="1:8" s="158" customFormat="1">
      <c r="A257" s="183"/>
      <c r="D257" s="233"/>
      <c r="E257" s="40"/>
      <c r="F257" s="40"/>
      <c r="G257" s="40"/>
      <c r="H257" s="40"/>
    </row>
    <row r="258" spans="1:8" s="158" customFormat="1">
      <c r="A258" s="183"/>
      <c r="D258" s="233"/>
      <c r="E258" s="40"/>
      <c r="F258" s="40"/>
      <c r="G258" s="40"/>
      <c r="H258" s="40"/>
    </row>
    <row r="259" spans="1:8" s="158" customFormat="1">
      <c r="A259" s="183"/>
      <c r="D259" s="233"/>
      <c r="E259" s="40"/>
      <c r="F259" s="40"/>
      <c r="G259" s="40"/>
      <c r="H259" s="40"/>
    </row>
    <row r="260" spans="1:8" s="158" customFormat="1">
      <c r="A260" s="183"/>
      <c r="D260" s="233"/>
      <c r="E260" s="40"/>
      <c r="F260" s="40"/>
      <c r="G260" s="40"/>
      <c r="H260" s="40"/>
    </row>
    <row r="261" spans="1:8" s="158" customFormat="1">
      <c r="A261" s="183"/>
      <c r="D261" s="233"/>
      <c r="E261" s="40"/>
      <c r="F261" s="40"/>
      <c r="G261" s="40"/>
      <c r="H261" s="40"/>
    </row>
    <row r="262" spans="1:8" s="158" customFormat="1">
      <c r="A262" s="183"/>
      <c r="D262" s="233"/>
      <c r="E262" s="40"/>
      <c r="F262" s="40"/>
      <c r="G262" s="40"/>
      <c r="H262" s="40"/>
    </row>
    <row r="263" spans="1:8" s="158" customFormat="1">
      <c r="A263" s="183"/>
      <c r="D263" s="233"/>
      <c r="E263" s="40"/>
      <c r="F263" s="40"/>
      <c r="G263" s="40"/>
      <c r="H263" s="40"/>
    </row>
    <row r="264" spans="1:8" s="158" customFormat="1">
      <c r="A264" s="183"/>
      <c r="D264" s="233"/>
      <c r="E264" s="40"/>
      <c r="F264" s="40"/>
      <c r="G264" s="40"/>
      <c r="H264" s="40"/>
    </row>
    <row r="265" spans="1:8" s="158" customFormat="1">
      <c r="A265" s="183"/>
      <c r="D265" s="233"/>
      <c r="E265" s="40"/>
      <c r="F265" s="40"/>
      <c r="G265" s="40"/>
      <c r="H265" s="40"/>
    </row>
    <row r="266" spans="1:8" s="158" customFormat="1">
      <c r="A266" s="183"/>
      <c r="D266" s="233"/>
      <c r="E266" s="40"/>
      <c r="F266" s="40"/>
      <c r="G266" s="40"/>
      <c r="H266" s="40"/>
    </row>
    <row r="267" spans="1:8" s="158" customFormat="1">
      <c r="A267" s="183"/>
      <c r="D267" s="233"/>
      <c r="E267" s="40"/>
      <c r="F267" s="40"/>
      <c r="G267" s="40"/>
      <c r="H267" s="40"/>
    </row>
    <row r="268" spans="1:8" s="158" customFormat="1">
      <c r="A268" s="183"/>
      <c r="D268" s="233"/>
      <c r="E268" s="40"/>
      <c r="F268" s="40"/>
      <c r="G268" s="40"/>
      <c r="H268" s="40"/>
    </row>
    <row r="269" spans="1:8" s="158" customFormat="1">
      <c r="A269" s="183"/>
      <c r="D269" s="233"/>
      <c r="E269" s="40"/>
      <c r="F269" s="40"/>
      <c r="G269" s="40"/>
      <c r="H269" s="40"/>
    </row>
    <row r="270" spans="1:8" s="158" customFormat="1">
      <c r="A270" s="183"/>
      <c r="D270" s="233"/>
      <c r="E270" s="40"/>
      <c r="F270" s="40"/>
      <c r="G270" s="40"/>
      <c r="H270" s="40"/>
    </row>
    <row r="271" spans="1:8" s="158" customFormat="1">
      <c r="A271" s="183"/>
      <c r="D271" s="233"/>
      <c r="E271" s="40"/>
      <c r="F271" s="40"/>
      <c r="G271" s="40"/>
      <c r="H271" s="40"/>
    </row>
    <row r="272" spans="1:8" s="158" customFormat="1">
      <c r="A272" s="183"/>
      <c r="D272" s="233"/>
      <c r="E272" s="40"/>
      <c r="F272" s="40"/>
      <c r="G272" s="40"/>
      <c r="H272" s="40"/>
    </row>
    <row r="273" spans="1:8" s="158" customFormat="1">
      <c r="A273" s="183"/>
      <c r="D273" s="233"/>
      <c r="E273" s="40"/>
      <c r="F273" s="40"/>
      <c r="G273" s="40"/>
      <c r="H273" s="40"/>
    </row>
    <row r="274" spans="1:8" s="158" customFormat="1">
      <c r="A274" s="183"/>
      <c r="D274" s="233"/>
      <c r="E274" s="40"/>
      <c r="F274" s="40"/>
      <c r="G274" s="40"/>
      <c r="H274" s="40"/>
    </row>
    <row r="275" spans="1:8" s="158" customFormat="1">
      <c r="A275" s="183"/>
      <c r="D275" s="233"/>
      <c r="E275" s="40"/>
      <c r="F275" s="40"/>
      <c r="G275" s="40"/>
      <c r="H275" s="40"/>
    </row>
    <row r="276" spans="1:8" s="158" customFormat="1">
      <c r="A276" s="183"/>
      <c r="D276" s="233"/>
      <c r="E276" s="40"/>
      <c r="F276" s="40"/>
      <c r="G276" s="40"/>
      <c r="H276" s="40"/>
    </row>
    <row r="277" spans="1:8" s="158" customFormat="1">
      <c r="A277" s="183"/>
      <c r="D277" s="233"/>
      <c r="E277" s="40"/>
      <c r="F277" s="40"/>
      <c r="G277" s="40"/>
      <c r="H277" s="40"/>
    </row>
    <row r="278" spans="1:8" s="158" customFormat="1">
      <c r="A278" s="183"/>
      <c r="D278" s="233"/>
      <c r="E278" s="40"/>
      <c r="F278" s="40"/>
      <c r="G278" s="40"/>
      <c r="H278" s="40"/>
    </row>
    <row r="279" spans="1:8" s="158" customFormat="1">
      <c r="A279" s="183"/>
      <c r="D279" s="233"/>
      <c r="E279" s="40"/>
      <c r="F279" s="40"/>
      <c r="G279" s="40"/>
      <c r="H279" s="40"/>
    </row>
    <row r="280" spans="1:8" s="158" customFormat="1">
      <c r="A280" s="183"/>
      <c r="D280" s="233"/>
      <c r="E280" s="40"/>
      <c r="F280" s="40"/>
      <c r="G280" s="40"/>
      <c r="H280" s="40"/>
    </row>
    <row r="281" spans="1:8" s="158" customFormat="1">
      <c r="A281" s="183"/>
      <c r="D281" s="233"/>
      <c r="E281" s="40"/>
      <c r="F281" s="40"/>
      <c r="G281" s="40"/>
      <c r="H281" s="40"/>
    </row>
    <row r="282" spans="1:8" s="158" customFormat="1">
      <c r="A282" s="183"/>
      <c r="D282" s="233"/>
      <c r="E282" s="40"/>
      <c r="F282" s="40"/>
      <c r="G282" s="40"/>
      <c r="H282" s="40"/>
    </row>
    <row r="283" spans="1:8" s="158" customFormat="1">
      <c r="A283" s="183"/>
      <c r="D283" s="233"/>
      <c r="E283" s="40"/>
      <c r="F283" s="40"/>
      <c r="G283" s="40"/>
      <c r="H283" s="40"/>
    </row>
    <row r="284" spans="1:8" s="158" customFormat="1">
      <c r="A284" s="183"/>
      <c r="D284" s="233"/>
      <c r="E284" s="40"/>
      <c r="F284" s="40"/>
      <c r="G284" s="40"/>
      <c r="H284" s="40"/>
    </row>
    <row r="285" spans="1:8" s="158" customFormat="1">
      <c r="A285" s="183"/>
      <c r="D285" s="233"/>
      <c r="E285" s="40"/>
      <c r="F285" s="40"/>
      <c r="G285" s="40"/>
      <c r="H285" s="40"/>
    </row>
    <row r="286" spans="1:8" s="158" customFormat="1">
      <c r="A286" s="183"/>
      <c r="D286" s="233"/>
      <c r="E286" s="40"/>
      <c r="F286" s="40"/>
      <c r="G286" s="40"/>
      <c r="H286" s="40"/>
    </row>
    <row r="287" spans="1:8" s="158" customFormat="1">
      <c r="A287" s="183"/>
      <c r="D287" s="233"/>
      <c r="E287" s="40"/>
      <c r="F287" s="40"/>
      <c r="G287" s="40"/>
      <c r="H287" s="40"/>
    </row>
    <row r="288" spans="1:8" s="158" customFormat="1">
      <c r="A288" s="183"/>
      <c r="D288" s="233"/>
      <c r="E288" s="40"/>
      <c r="F288" s="40"/>
      <c r="G288" s="40"/>
      <c r="H288" s="40"/>
    </row>
    <row r="289" spans="1:8" s="158" customFormat="1">
      <c r="A289" s="183"/>
      <c r="D289" s="233"/>
      <c r="E289" s="40"/>
      <c r="F289" s="40"/>
      <c r="G289" s="40"/>
      <c r="H289" s="40"/>
    </row>
    <row r="290" spans="1:8" s="158" customFormat="1">
      <c r="A290" s="183"/>
      <c r="D290" s="233"/>
      <c r="E290" s="40"/>
      <c r="F290" s="40"/>
      <c r="G290" s="40"/>
      <c r="H290" s="40"/>
    </row>
    <row r="291" spans="1:8" s="158" customFormat="1">
      <c r="A291" s="183"/>
      <c r="D291" s="233"/>
      <c r="E291" s="40"/>
      <c r="F291" s="40"/>
      <c r="G291" s="40"/>
      <c r="H291" s="40"/>
    </row>
    <row r="292" spans="1:8" s="158" customFormat="1">
      <c r="A292" s="183"/>
      <c r="D292" s="233"/>
      <c r="E292" s="40"/>
      <c r="F292" s="40"/>
      <c r="G292" s="40"/>
      <c r="H292" s="40"/>
    </row>
    <row r="293" spans="1:8" s="158" customFormat="1">
      <c r="A293" s="183"/>
      <c r="D293" s="233"/>
      <c r="E293" s="40"/>
      <c r="F293" s="40"/>
      <c r="G293" s="40"/>
      <c r="H293" s="40"/>
    </row>
    <row r="294" spans="1:8" s="158" customFormat="1">
      <c r="A294" s="183"/>
      <c r="D294" s="233"/>
      <c r="E294" s="40"/>
      <c r="F294" s="40"/>
      <c r="G294" s="40"/>
      <c r="H294" s="40"/>
    </row>
    <row r="295" spans="1:8" s="158" customFormat="1">
      <c r="A295" s="183"/>
      <c r="D295" s="233"/>
      <c r="E295" s="40"/>
      <c r="F295" s="40"/>
      <c r="G295" s="40"/>
      <c r="H295" s="40"/>
    </row>
    <row r="296" spans="1:8" s="158" customFormat="1">
      <c r="A296" s="183"/>
      <c r="D296" s="233"/>
      <c r="E296" s="40"/>
      <c r="F296" s="40"/>
      <c r="G296" s="40"/>
      <c r="H296" s="40"/>
    </row>
    <row r="297" spans="1:8" s="158" customFormat="1">
      <c r="A297" s="183"/>
      <c r="D297" s="233"/>
      <c r="E297" s="40"/>
      <c r="F297" s="40"/>
      <c r="G297" s="40"/>
      <c r="H297" s="40"/>
    </row>
    <row r="298" spans="1:8" s="158" customFormat="1">
      <c r="A298" s="183"/>
      <c r="D298" s="233"/>
      <c r="E298" s="40"/>
      <c r="F298" s="40"/>
      <c r="G298" s="40"/>
      <c r="H298" s="40"/>
    </row>
    <row r="299" spans="1:8" s="158" customFormat="1">
      <c r="A299" s="183"/>
      <c r="D299" s="233"/>
      <c r="E299" s="40"/>
      <c r="F299" s="40"/>
      <c r="G299" s="40"/>
      <c r="H299" s="40"/>
    </row>
    <row r="300" spans="1:8" s="158" customFormat="1">
      <c r="A300" s="183"/>
      <c r="D300" s="233"/>
      <c r="E300" s="40"/>
      <c r="F300" s="40"/>
      <c r="G300" s="40"/>
      <c r="H300" s="40"/>
    </row>
  </sheetData>
  <mergeCells count="23">
    <mergeCell ref="C149:D149"/>
    <mergeCell ref="G149:H149"/>
    <mergeCell ref="C148:D148"/>
    <mergeCell ref="G148:H148"/>
    <mergeCell ref="A127:H127"/>
    <mergeCell ref="C128:D128"/>
    <mergeCell ref="E128:E129"/>
    <mergeCell ref="F128:F129"/>
    <mergeCell ref="G128:G129"/>
    <mergeCell ref="H128:H129"/>
    <mergeCell ref="A128:A129"/>
    <mergeCell ref="B128:B129"/>
    <mergeCell ref="A2:H2"/>
    <mergeCell ref="A1:H1"/>
    <mergeCell ref="A51:H51"/>
    <mergeCell ref="A118:H118"/>
    <mergeCell ref="A4:A5"/>
    <mergeCell ref="B4:B5"/>
    <mergeCell ref="A7:H7"/>
    <mergeCell ref="E4:H4"/>
    <mergeCell ref="C4:D4"/>
    <mergeCell ref="A44:H44"/>
    <mergeCell ref="A69:H69"/>
  </mergeCells>
  <phoneticPr fontId="3" type="noConversion"/>
  <pageMargins left="0.59055118110236227" right="0.59055118110236227" top="0.98425196850393704" bottom="0.39370078740157483" header="0.39370078740157483" footer="0.19685039370078741"/>
  <pageSetup paperSize="9" scale="68" fitToHeight="9" orientation="landscape" verticalDpi="300" r:id="rId1"/>
  <headerFooter alignWithMargins="0"/>
  <rowBreaks count="1" manualBreakCount="1">
    <brk id="129" max="7" man="1"/>
  </rowBreaks>
  <ignoredErrors>
    <ignoredError sqref="B130:B13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43"/>
    <pageSetUpPr fitToPage="1"/>
  </sheetPr>
  <dimension ref="A2:P368"/>
  <sheetViews>
    <sheetView view="pageBreakPreview" topLeftCell="A4" zoomScale="70" zoomScaleSheetLayoutView="70" workbookViewId="0">
      <selection activeCell="B12" sqref="B12"/>
    </sheetView>
  </sheetViews>
  <sheetFormatPr defaultRowHeight="18.75"/>
  <cols>
    <col min="1" max="1" width="9.140625" style="12"/>
    <col min="2" max="2" width="55.5703125" style="12" customWidth="1"/>
    <col min="3" max="3" width="12" style="160" customWidth="1"/>
    <col min="4" max="4" width="16.140625" style="160" customWidth="1"/>
    <col min="5" max="5" width="16.7109375" style="160" customWidth="1"/>
    <col min="6" max="6" width="16.140625" style="160" customWidth="1"/>
    <col min="7" max="7" width="17.42578125" style="12" customWidth="1"/>
    <col min="8" max="8" width="17.5703125" style="12" customWidth="1"/>
    <col min="9" max="16384" width="9.140625" style="12"/>
  </cols>
  <sheetData>
    <row r="2" spans="1:9" ht="20.25">
      <c r="B2" s="261" t="s">
        <v>104</v>
      </c>
      <c r="C2" s="261"/>
      <c r="D2" s="261"/>
      <c r="E2" s="261"/>
      <c r="F2" s="261"/>
    </row>
    <row r="3" spans="1:9">
      <c r="B3" s="113"/>
      <c r="C3" s="114"/>
      <c r="D3" s="113"/>
      <c r="E3" s="113"/>
      <c r="F3" s="113"/>
      <c r="H3" s="12" t="s">
        <v>68</v>
      </c>
    </row>
    <row r="4" spans="1:9" ht="56.25" customHeight="1">
      <c r="A4" s="63" t="s">
        <v>79</v>
      </c>
      <c r="B4" s="63" t="s">
        <v>26</v>
      </c>
      <c r="C4" s="50" t="s">
        <v>7</v>
      </c>
      <c r="D4" s="50" t="s">
        <v>544</v>
      </c>
      <c r="E4" s="50" t="s">
        <v>517</v>
      </c>
      <c r="F4" s="50" t="s">
        <v>518</v>
      </c>
      <c r="G4" s="50" t="s">
        <v>115</v>
      </c>
      <c r="H4" s="50" t="s">
        <v>117</v>
      </c>
    </row>
    <row r="5" spans="1:9" ht="30.75" customHeight="1">
      <c r="A5" s="63">
        <v>1</v>
      </c>
      <c r="B5" s="63">
        <v>2</v>
      </c>
      <c r="C5" s="50">
        <v>3</v>
      </c>
      <c r="D5" s="50">
        <v>4</v>
      </c>
      <c r="E5" s="50">
        <v>5</v>
      </c>
      <c r="F5" s="50">
        <v>6</v>
      </c>
      <c r="G5" s="63">
        <v>7</v>
      </c>
      <c r="H5" s="63">
        <v>8</v>
      </c>
    </row>
    <row r="6" spans="1:9" ht="30.75" customHeight="1">
      <c r="A6" s="264" t="s">
        <v>78</v>
      </c>
      <c r="B6" s="264"/>
      <c r="C6" s="50"/>
      <c r="D6" s="47">
        <f>D7+D10+D22+D24</f>
        <v>51433.999999999993</v>
      </c>
      <c r="E6" s="47">
        <f>E7+E10+E22+E24</f>
        <v>115606.20000000001</v>
      </c>
      <c r="F6" s="47">
        <f>F7+F10+F22+F24</f>
        <v>86908.400000000009</v>
      </c>
      <c r="G6" s="129">
        <f>(F6-E6)</f>
        <v>-28697.800000000003</v>
      </c>
      <c r="H6" s="129">
        <f>(F6/E6)*100</f>
        <v>75.176244872679845</v>
      </c>
    </row>
    <row r="7" spans="1:9" ht="40.5" customHeight="1">
      <c r="A7" s="260" t="s">
        <v>77</v>
      </c>
      <c r="B7" s="260"/>
      <c r="C7" s="48">
        <v>1000</v>
      </c>
      <c r="D7" s="8">
        <f>D8+D9</f>
        <v>30201.3</v>
      </c>
      <c r="E7" s="8">
        <f>E8+E9</f>
        <v>94220.1</v>
      </c>
      <c r="F7" s="8">
        <f>F8+F9</f>
        <v>61743.5</v>
      </c>
      <c r="G7" s="49">
        <f t="shared" ref="G7:G137" si="0">F7-E7</f>
        <v>-32476.600000000006</v>
      </c>
      <c r="H7" s="166">
        <f t="shared" ref="H7:H74" si="1">(F7/E7)*100</f>
        <v>65.531134014928867</v>
      </c>
    </row>
    <row r="8" spans="1:9" ht="42.75" customHeight="1">
      <c r="A8" s="50">
        <v>1</v>
      </c>
      <c r="B8" s="51" t="s">
        <v>270</v>
      </c>
      <c r="C8" s="167"/>
      <c r="D8" s="9">
        <v>29505.7</v>
      </c>
      <c r="E8" s="9">
        <v>93943.1</v>
      </c>
      <c r="F8" s="9">
        <v>61382.8</v>
      </c>
      <c r="G8" s="59">
        <f>F8-E8</f>
        <v>-32560.300000000003</v>
      </c>
      <c r="H8" s="168">
        <f>(F8/E8)*100</f>
        <v>65.340402860880687</v>
      </c>
    </row>
    <row r="9" spans="1:9" ht="39" customHeight="1">
      <c r="A9" s="63">
        <v>2</v>
      </c>
      <c r="B9" s="56" t="s">
        <v>271</v>
      </c>
      <c r="C9" s="50"/>
      <c r="D9" s="9">
        <v>695.6</v>
      </c>
      <c r="E9" s="9">
        <v>277</v>
      </c>
      <c r="F9" s="9">
        <v>360.7</v>
      </c>
      <c r="G9" s="59">
        <f t="shared" si="0"/>
        <v>83.699999999999989</v>
      </c>
      <c r="H9" s="168">
        <f t="shared" si="1"/>
        <v>130.21660649819492</v>
      </c>
    </row>
    <row r="10" spans="1:9" ht="30.75" customHeight="1">
      <c r="A10" s="256" t="s">
        <v>38</v>
      </c>
      <c r="B10" s="256"/>
      <c r="C10" s="48">
        <v>1040</v>
      </c>
      <c r="D10" s="8">
        <f>D11+D13+D14+D15+D17+D18+D19+D20+D21</f>
        <v>19304.8</v>
      </c>
      <c r="E10" s="8">
        <f>E11+E13+E14+E15+E17+E18+E19+E20+E21</f>
        <v>18929.099999999999</v>
      </c>
      <c r="F10" s="8">
        <f>F11+F13+F14+F15+F17+F18+F19+F20+F21+F16+F12</f>
        <v>22682.600000000002</v>
      </c>
      <c r="G10" s="49">
        <f t="shared" si="0"/>
        <v>3753.5000000000036</v>
      </c>
      <c r="H10" s="166">
        <f t="shared" si="1"/>
        <v>119.82925759808974</v>
      </c>
    </row>
    <row r="11" spans="1:9" ht="39" customHeight="1">
      <c r="A11" s="63">
        <v>1</v>
      </c>
      <c r="B11" s="51" t="s">
        <v>272</v>
      </c>
      <c r="C11" s="48"/>
      <c r="D11" s="9">
        <v>9168.9</v>
      </c>
      <c r="E11" s="9">
        <v>18539.099999999999</v>
      </c>
      <c r="F11" s="9">
        <v>18227.5</v>
      </c>
      <c r="G11" s="59">
        <f t="shared" ref="G11:G21" si="2">F11-E11</f>
        <v>-311.59999999999854</v>
      </c>
      <c r="H11" s="168">
        <f>(F11/E11)*100</f>
        <v>98.3192280099897</v>
      </c>
    </row>
    <row r="12" spans="1:9" ht="35.25" customHeight="1">
      <c r="A12" s="63">
        <v>2</v>
      </c>
      <c r="B12" s="51" t="s">
        <v>807</v>
      </c>
      <c r="C12" s="48"/>
      <c r="D12" s="9">
        <v>0</v>
      </c>
      <c r="E12" s="9">
        <v>0</v>
      </c>
      <c r="F12" s="9">
        <v>104.2</v>
      </c>
      <c r="G12" s="59">
        <f t="shared" si="2"/>
        <v>104.2</v>
      </c>
      <c r="H12" s="171" t="e">
        <f>(F12/E12)*100</f>
        <v>#DIV/0!</v>
      </c>
    </row>
    <row r="13" spans="1:9" ht="41.25" customHeight="1">
      <c r="A13" s="63">
        <v>3</v>
      </c>
      <c r="B13" s="51" t="s">
        <v>273</v>
      </c>
      <c r="C13" s="48"/>
      <c r="D13" s="9">
        <v>6394.5</v>
      </c>
      <c r="E13" s="9">
        <v>0</v>
      </c>
      <c r="F13" s="9">
        <v>0</v>
      </c>
      <c r="G13" s="59">
        <f t="shared" si="2"/>
        <v>0</v>
      </c>
      <c r="H13" s="59"/>
    </row>
    <row r="14" spans="1:9" ht="39.75" customHeight="1">
      <c r="A14" s="63">
        <v>4</v>
      </c>
      <c r="B14" s="51" t="s">
        <v>556</v>
      </c>
      <c r="C14" s="48"/>
      <c r="D14" s="9">
        <v>145</v>
      </c>
      <c r="E14" s="9">
        <v>358</v>
      </c>
      <c r="F14" s="9">
        <v>489.9</v>
      </c>
      <c r="G14" s="59">
        <f t="shared" si="2"/>
        <v>131.89999999999998</v>
      </c>
      <c r="H14" s="59">
        <f t="shared" ref="H14:H21" si="3">(F14/E14)*100</f>
        <v>136.84357541899442</v>
      </c>
    </row>
    <row r="15" spans="1:9" ht="31.5" customHeight="1">
      <c r="A15" s="63">
        <v>5</v>
      </c>
      <c r="B15" s="51" t="s">
        <v>622</v>
      </c>
      <c r="C15" s="48"/>
      <c r="D15" s="9">
        <v>1492.2</v>
      </c>
      <c r="E15" s="9">
        <v>0</v>
      </c>
      <c r="F15" s="9">
        <v>2107.8000000000002</v>
      </c>
      <c r="G15" s="59">
        <f t="shared" si="2"/>
        <v>2107.8000000000002</v>
      </c>
      <c r="H15" s="59"/>
      <c r="I15" s="145"/>
    </row>
    <row r="16" spans="1:9" ht="35.25" customHeight="1">
      <c r="A16" s="63">
        <v>6</v>
      </c>
      <c r="B16" s="52" t="s">
        <v>390</v>
      </c>
      <c r="C16" s="48"/>
      <c r="D16" s="9"/>
      <c r="E16" s="9"/>
      <c r="F16" s="9">
        <v>12.1</v>
      </c>
      <c r="G16" s="59"/>
      <c r="H16" s="59"/>
      <c r="I16" s="145"/>
    </row>
    <row r="17" spans="1:9" ht="30.75" customHeight="1">
      <c r="A17" s="63">
        <v>7</v>
      </c>
      <c r="B17" s="52" t="s">
        <v>389</v>
      </c>
      <c r="C17" s="48"/>
      <c r="D17" s="9">
        <v>801.9</v>
      </c>
      <c r="E17" s="9">
        <v>0</v>
      </c>
      <c r="F17" s="9">
        <v>1681.6</v>
      </c>
      <c r="G17" s="59">
        <f t="shared" si="2"/>
        <v>1681.6</v>
      </c>
      <c r="H17" s="59"/>
      <c r="I17" s="145"/>
    </row>
    <row r="18" spans="1:9" ht="43.5" customHeight="1">
      <c r="A18" s="63">
        <v>8</v>
      </c>
      <c r="B18" s="51" t="s">
        <v>274</v>
      </c>
      <c r="C18" s="48"/>
      <c r="D18" s="9">
        <v>15.2</v>
      </c>
      <c r="E18" s="9">
        <v>1.5</v>
      </c>
      <c r="F18" s="9">
        <f>42.8+4.1</f>
        <v>46.9</v>
      </c>
      <c r="G18" s="59">
        <f t="shared" si="2"/>
        <v>45.4</v>
      </c>
      <c r="H18" s="59">
        <f t="shared" si="3"/>
        <v>3126.6666666666665</v>
      </c>
    </row>
    <row r="19" spans="1:9" ht="60.75" customHeight="1">
      <c r="A19" s="63">
        <v>9</v>
      </c>
      <c r="B19" s="51" t="s">
        <v>772</v>
      </c>
      <c r="C19" s="48"/>
      <c r="D19" s="9">
        <v>1251</v>
      </c>
      <c r="E19" s="9"/>
      <c r="F19" s="9">
        <v>4.9000000000000004</v>
      </c>
      <c r="G19" s="59">
        <f t="shared" si="2"/>
        <v>4.9000000000000004</v>
      </c>
      <c r="H19" s="59"/>
    </row>
    <row r="20" spans="1:9" ht="38.25" customHeight="1">
      <c r="A20" s="63">
        <v>10</v>
      </c>
      <c r="B20" s="51" t="s">
        <v>336</v>
      </c>
      <c r="C20" s="48"/>
      <c r="D20" s="9">
        <v>4.5999999999999996</v>
      </c>
      <c r="E20" s="9">
        <v>6.5</v>
      </c>
      <c r="F20" s="9">
        <v>7.7</v>
      </c>
      <c r="G20" s="59">
        <f t="shared" si="2"/>
        <v>1.2000000000000002</v>
      </c>
      <c r="H20" s="59">
        <f t="shared" si="3"/>
        <v>118.46153846153847</v>
      </c>
    </row>
    <row r="21" spans="1:9" ht="42.75" customHeight="1">
      <c r="A21" s="63">
        <v>11</v>
      </c>
      <c r="B21" s="56" t="s">
        <v>277</v>
      </c>
      <c r="C21" s="48"/>
      <c r="D21" s="9">
        <v>31.5</v>
      </c>
      <c r="E21" s="9">
        <v>24</v>
      </c>
      <c r="F21" s="9">
        <v>0</v>
      </c>
      <c r="G21" s="59">
        <f t="shared" si="2"/>
        <v>-24</v>
      </c>
      <c r="H21" s="49">
        <f t="shared" si="3"/>
        <v>0</v>
      </c>
    </row>
    <row r="22" spans="1:9" ht="30.75" customHeight="1">
      <c r="A22" s="256" t="s">
        <v>80</v>
      </c>
      <c r="B22" s="256"/>
      <c r="C22" s="48">
        <v>1130</v>
      </c>
      <c r="D22" s="8">
        <f>D23</f>
        <v>41.2</v>
      </c>
      <c r="E22" s="8">
        <f>E23</f>
        <v>53</v>
      </c>
      <c r="F22" s="8">
        <f>F23</f>
        <v>103</v>
      </c>
      <c r="G22" s="49">
        <f t="shared" si="0"/>
        <v>50</v>
      </c>
      <c r="H22" s="49">
        <f t="shared" si="1"/>
        <v>194.33962264150944</v>
      </c>
    </row>
    <row r="23" spans="1:9" ht="36.75" customHeight="1">
      <c r="A23" s="63">
        <v>1</v>
      </c>
      <c r="B23" s="56" t="s">
        <v>278</v>
      </c>
      <c r="C23" s="50"/>
      <c r="D23" s="9">
        <v>41.2</v>
      </c>
      <c r="E23" s="9">
        <v>53</v>
      </c>
      <c r="F23" s="9">
        <v>103</v>
      </c>
      <c r="G23" s="59">
        <f t="shared" si="0"/>
        <v>50</v>
      </c>
      <c r="H23" s="59">
        <f t="shared" si="1"/>
        <v>194.33962264150944</v>
      </c>
    </row>
    <row r="24" spans="1:9" ht="30.75" customHeight="1">
      <c r="A24" s="256" t="s">
        <v>30</v>
      </c>
      <c r="B24" s="256"/>
      <c r="C24" s="48">
        <v>1150</v>
      </c>
      <c r="D24" s="8">
        <f>D25+D26</f>
        <v>1886.6999999999998</v>
      </c>
      <c r="E24" s="8">
        <f>E25+E26</f>
        <v>2404</v>
      </c>
      <c r="F24" s="8">
        <f>F25+F26</f>
        <v>2379.2999999999997</v>
      </c>
      <c r="G24" s="49">
        <f t="shared" si="0"/>
        <v>-24.700000000000273</v>
      </c>
      <c r="H24" s="49">
        <f t="shared" si="1"/>
        <v>98.972545757071543</v>
      </c>
    </row>
    <row r="25" spans="1:9" ht="38.25" customHeight="1">
      <c r="A25" s="63">
        <v>1</v>
      </c>
      <c r="B25" s="51" t="s">
        <v>279</v>
      </c>
      <c r="C25" s="48"/>
      <c r="D25" s="9">
        <v>1882.1</v>
      </c>
      <c r="E25" s="9">
        <v>2404</v>
      </c>
      <c r="F25" s="9">
        <v>2371.6</v>
      </c>
      <c r="G25" s="59">
        <f t="shared" si="0"/>
        <v>-32.400000000000091</v>
      </c>
      <c r="H25" s="59">
        <f t="shared" si="1"/>
        <v>98.652246256239593</v>
      </c>
    </row>
    <row r="26" spans="1:9" ht="29.25" customHeight="1">
      <c r="A26" s="63">
        <v>2</v>
      </c>
      <c r="B26" s="52" t="s">
        <v>280</v>
      </c>
      <c r="C26" s="48"/>
      <c r="D26" s="9">
        <v>4.5999999999999996</v>
      </c>
      <c r="E26" s="8">
        <v>0</v>
      </c>
      <c r="F26" s="9">
        <v>7.7</v>
      </c>
      <c r="G26" s="59">
        <f t="shared" si="0"/>
        <v>7.7</v>
      </c>
      <c r="H26" s="59"/>
    </row>
    <row r="27" spans="1:9" ht="35.25" customHeight="1">
      <c r="A27" s="264" t="s">
        <v>81</v>
      </c>
      <c r="B27" s="264"/>
      <c r="C27" s="48"/>
      <c r="D27" s="8"/>
      <c r="E27" s="8"/>
      <c r="F27" s="8"/>
      <c r="G27" s="49"/>
      <c r="H27" s="49"/>
    </row>
    <row r="28" spans="1:9" ht="48" customHeight="1">
      <c r="A28" s="260" t="s">
        <v>335</v>
      </c>
      <c r="B28" s="260"/>
      <c r="C28" s="50"/>
      <c r="D28" s="8"/>
      <c r="E28" s="8"/>
      <c r="F28" s="8"/>
      <c r="G28" s="49"/>
      <c r="H28" s="49"/>
    </row>
    <row r="29" spans="1:9" ht="34.5" customHeight="1">
      <c r="A29" s="265" t="s">
        <v>82</v>
      </c>
      <c r="B29" s="265"/>
      <c r="C29" s="128">
        <v>1011</v>
      </c>
      <c r="D29" s="34">
        <f>SUM(D30:D39)</f>
        <v>6673.6</v>
      </c>
      <c r="E29" s="34">
        <f>E30+E31+E32+E33+E34+E35+E36+E37+E38+E39</f>
        <v>13213.7</v>
      </c>
      <c r="F29" s="34">
        <f>F30+F31+F32+F33+F34+F35+F36+F37+F38+F39</f>
        <v>14540</v>
      </c>
      <c r="G29" s="129">
        <f t="shared" si="0"/>
        <v>1326.2999999999993</v>
      </c>
      <c r="H29" s="129">
        <f t="shared" si="1"/>
        <v>110.03730976183807</v>
      </c>
    </row>
    <row r="30" spans="1:9" ht="34.5" customHeight="1">
      <c r="A30" s="48"/>
      <c r="B30" s="51" t="s">
        <v>137</v>
      </c>
      <c r="C30" s="48"/>
      <c r="D30" s="9">
        <v>5131.3</v>
      </c>
      <c r="E30" s="9">
        <v>11568</v>
      </c>
      <c r="F30" s="9">
        <v>12517.2</v>
      </c>
      <c r="G30" s="59">
        <f t="shared" ref="G30:G38" si="4">F30-E30</f>
        <v>949.20000000000073</v>
      </c>
      <c r="H30" s="59">
        <f>F30/E30*100</f>
        <v>108.20539419087139</v>
      </c>
    </row>
    <row r="31" spans="1:9" ht="34.5" customHeight="1">
      <c r="A31" s="48"/>
      <c r="B31" s="51" t="s">
        <v>155</v>
      </c>
      <c r="C31" s="48"/>
      <c r="D31" s="9">
        <v>412.4</v>
      </c>
      <c r="E31" s="9">
        <v>450</v>
      </c>
      <c r="F31" s="9">
        <v>377.4</v>
      </c>
      <c r="G31" s="59">
        <f t="shared" si="4"/>
        <v>-72.600000000000023</v>
      </c>
      <c r="H31" s="59">
        <f>F31/E31*100</f>
        <v>83.866666666666674</v>
      </c>
    </row>
    <row r="32" spans="1:9" ht="34.5" customHeight="1">
      <c r="A32" s="48"/>
      <c r="B32" s="53" t="s">
        <v>152</v>
      </c>
      <c r="C32" s="48"/>
      <c r="D32" s="9">
        <v>368.5</v>
      </c>
      <c r="E32" s="9">
        <v>267.3</v>
      </c>
      <c r="F32" s="9">
        <v>347.6</v>
      </c>
      <c r="G32" s="59">
        <f t="shared" si="4"/>
        <v>80.300000000000011</v>
      </c>
      <c r="H32" s="59">
        <f t="shared" ref="H32:H37" si="5">F32/E32*100</f>
        <v>130.0411522633745</v>
      </c>
    </row>
    <row r="33" spans="1:8" ht="34.5" customHeight="1">
      <c r="A33" s="48"/>
      <c r="B33" s="55" t="s">
        <v>153</v>
      </c>
      <c r="C33" s="48"/>
      <c r="D33" s="9">
        <v>347.3</v>
      </c>
      <c r="E33" s="9">
        <v>483.6</v>
      </c>
      <c r="F33" s="9">
        <v>602.6</v>
      </c>
      <c r="G33" s="59">
        <f t="shared" si="4"/>
        <v>119</v>
      </c>
      <c r="H33" s="59">
        <f t="shared" si="5"/>
        <v>124.60711331679073</v>
      </c>
    </row>
    <row r="34" spans="1:8" ht="34.5" customHeight="1">
      <c r="A34" s="48"/>
      <c r="B34" s="55" t="s">
        <v>154</v>
      </c>
      <c r="C34" s="48"/>
      <c r="D34" s="9">
        <v>40.799999999999997</v>
      </c>
      <c r="E34" s="9">
        <v>39.5</v>
      </c>
      <c r="F34" s="9">
        <v>40.799999999999997</v>
      </c>
      <c r="G34" s="59">
        <f t="shared" si="4"/>
        <v>1.2999999999999972</v>
      </c>
      <c r="H34" s="59">
        <f t="shared" si="5"/>
        <v>103.29113924050633</v>
      </c>
    </row>
    <row r="35" spans="1:8" ht="51" customHeight="1">
      <c r="A35" s="48"/>
      <c r="B35" s="55" t="s">
        <v>169</v>
      </c>
      <c r="C35" s="48"/>
      <c r="D35" s="9">
        <v>161.80000000000001</v>
      </c>
      <c r="E35" s="9">
        <v>250.2</v>
      </c>
      <c r="F35" s="9">
        <v>236.5</v>
      </c>
      <c r="G35" s="59">
        <f t="shared" si="4"/>
        <v>-13.699999999999989</v>
      </c>
      <c r="H35" s="59">
        <f t="shared" si="5"/>
        <v>94.524380495603523</v>
      </c>
    </row>
    <row r="36" spans="1:8" ht="34.5" customHeight="1">
      <c r="A36" s="48"/>
      <c r="B36" s="52" t="s">
        <v>182</v>
      </c>
      <c r="C36" s="48"/>
      <c r="D36" s="9">
        <v>0</v>
      </c>
      <c r="E36" s="9">
        <v>20</v>
      </c>
      <c r="F36" s="9">
        <v>40.4</v>
      </c>
      <c r="G36" s="59">
        <f t="shared" si="4"/>
        <v>20.399999999999999</v>
      </c>
      <c r="H36" s="59">
        <f t="shared" si="5"/>
        <v>202</v>
      </c>
    </row>
    <row r="37" spans="1:8" ht="45.75" customHeight="1">
      <c r="A37" s="48"/>
      <c r="B37" s="55" t="s">
        <v>173</v>
      </c>
      <c r="C37" s="48"/>
      <c r="D37" s="9">
        <v>210.9</v>
      </c>
      <c r="E37" s="9">
        <v>135.1</v>
      </c>
      <c r="F37" s="9">
        <v>377.4</v>
      </c>
      <c r="G37" s="59">
        <f t="shared" si="4"/>
        <v>242.29999999999998</v>
      </c>
      <c r="H37" s="59">
        <f t="shared" si="5"/>
        <v>279.3486306439674</v>
      </c>
    </row>
    <row r="38" spans="1:8" ht="34.5" customHeight="1">
      <c r="A38" s="48"/>
      <c r="B38" s="52" t="s">
        <v>181</v>
      </c>
      <c r="C38" s="48"/>
      <c r="D38" s="9">
        <v>0</v>
      </c>
      <c r="E38" s="9">
        <v>0</v>
      </c>
      <c r="F38" s="9">
        <v>0</v>
      </c>
      <c r="G38" s="59">
        <f t="shared" si="4"/>
        <v>0</v>
      </c>
      <c r="H38" s="59"/>
    </row>
    <row r="39" spans="1:8" ht="34.5" customHeight="1">
      <c r="A39" s="48"/>
      <c r="B39" s="52" t="s">
        <v>183</v>
      </c>
      <c r="C39" s="48"/>
      <c r="D39" s="9">
        <v>0.6</v>
      </c>
      <c r="E39" s="9"/>
      <c r="F39" s="9">
        <v>0.1</v>
      </c>
      <c r="G39" s="59">
        <v>0.1</v>
      </c>
      <c r="H39" s="49"/>
    </row>
    <row r="40" spans="1:8" ht="35.25" customHeight="1">
      <c r="A40" s="265" t="s">
        <v>83</v>
      </c>
      <c r="B40" s="265"/>
      <c r="C40" s="128">
        <v>1015</v>
      </c>
      <c r="D40" s="34">
        <f>SUM(D41:D58)</f>
        <v>1554.6999999999998</v>
      </c>
      <c r="E40" s="34">
        <f t="shared" ref="E40:F40" si="6">SUM(E41:E58)</f>
        <v>649.5</v>
      </c>
      <c r="F40" s="34">
        <f t="shared" si="6"/>
        <v>4126.9000000000005</v>
      </c>
      <c r="G40" s="129">
        <f t="shared" si="0"/>
        <v>3477.4000000000005</v>
      </c>
      <c r="H40" s="129">
        <f t="shared" si="1"/>
        <v>635.39645881447279</v>
      </c>
    </row>
    <row r="41" spans="1:8" ht="35.25" customHeight="1">
      <c r="A41" s="48"/>
      <c r="B41" s="51" t="s">
        <v>199</v>
      </c>
      <c r="C41" s="48"/>
      <c r="D41" s="9">
        <v>41</v>
      </c>
      <c r="E41" s="9">
        <v>148</v>
      </c>
      <c r="F41" s="9">
        <v>353</v>
      </c>
      <c r="G41" s="59">
        <f>F41-E41</f>
        <v>205</v>
      </c>
      <c r="H41" s="59">
        <f>F41/E41*100</f>
        <v>238.51351351351352</v>
      </c>
    </row>
    <row r="42" spans="1:8" ht="35.25" customHeight="1">
      <c r="A42" s="48"/>
      <c r="B42" s="53" t="s">
        <v>146</v>
      </c>
      <c r="C42" s="48"/>
      <c r="D42" s="9">
        <v>70.8</v>
      </c>
      <c r="E42" s="9">
        <v>52</v>
      </c>
      <c r="F42" s="9">
        <v>180.7</v>
      </c>
      <c r="G42" s="59">
        <f>F42-E42</f>
        <v>128.69999999999999</v>
      </c>
      <c r="H42" s="59">
        <f t="shared" ref="H42:H50" si="7">F42/E42*100</f>
        <v>347.49999999999994</v>
      </c>
    </row>
    <row r="43" spans="1:8" ht="35.25" customHeight="1">
      <c r="A43" s="48"/>
      <c r="B43" s="53" t="s">
        <v>164</v>
      </c>
      <c r="C43" s="48"/>
      <c r="D43" s="9">
        <v>10.4</v>
      </c>
      <c r="E43" s="9">
        <v>13</v>
      </c>
      <c r="F43" s="9">
        <v>17.899999999999999</v>
      </c>
      <c r="G43" s="59">
        <f t="shared" ref="G43:G56" si="8">F43-E43</f>
        <v>4.8999999999999986</v>
      </c>
      <c r="H43" s="59">
        <f t="shared" si="7"/>
        <v>137.69230769230768</v>
      </c>
    </row>
    <row r="44" spans="1:8" ht="35.25" customHeight="1">
      <c r="A44" s="48"/>
      <c r="B44" s="53" t="s">
        <v>149</v>
      </c>
      <c r="C44" s="48"/>
      <c r="D44" s="9">
        <v>20.8</v>
      </c>
      <c r="E44" s="9">
        <v>15.1</v>
      </c>
      <c r="F44" s="9">
        <v>15.6</v>
      </c>
      <c r="G44" s="59">
        <f t="shared" si="8"/>
        <v>0.5</v>
      </c>
      <c r="H44" s="59">
        <f t="shared" si="7"/>
        <v>103.31125827814569</v>
      </c>
    </row>
    <row r="45" spans="1:8" ht="35.25" customHeight="1">
      <c r="A45" s="48"/>
      <c r="B45" s="53" t="s">
        <v>205</v>
      </c>
      <c r="C45" s="48"/>
      <c r="D45" s="9">
        <v>0</v>
      </c>
      <c r="E45" s="9"/>
      <c r="F45" s="9">
        <v>19.7</v>
      </c>
      <c r="G45" s="59">
        <f t="shared" si="8"/>
        <v>19.7</v>
      </c>
      <c r="H45" s="59"/>
    </row>
    <row r="46" spans="1:8" ht="35.25" customHeight="1">
      <c r="A46" s="48"/>
      <c r="B46" s="68" t="s">
        <v>200</v>
      </c>
      <c r="C46" s="48"/>
      <c r="D46" s="9">
        <v>157.69999999999999</v>
      </c>
      <c r="E46" s="9">
        <v>200.4</v>
      </c>
      <c r="F46" s="9">
        <v>249.7</v>
      </c>
      <c r="G46" s="59">
        <f t="shared" si="8"/>
        <v>49.299999999999983</v>
      </c>
      <c r="H46" s="59">
        <f t="shared" si="7"/>
        <v>124.60079840319361</v>
      </c>
    </row>
    <row r="47" spans="1:8" ht="35.25" customHeight="1">
      <c r="A47" s="48"/>
      <c r="B47" s="52" t="s">
        <v>184</v>
      </c>
      <c r="C47" s="48"/>
      <c r="D47" s="9">
        <v>0.2</v>
      </c>
      <c r="E47" s="9"/>
      <c r="F47" s="9">
        <v>0</v>
      </c>
      <c r="G47" s="59">
        <f t="shared" si="8"/>
        <v>0</v>
      </c>
      <c r="H47" s="59"/>
    </row>
    <row r="48" spans="1:8" ht="35.25" customHeight="1">
      <c r="A48" s="48"/>
      <c r="B48" s="52" t="s">
        <v>281</v>
      </c>
      <c r="C48" s="48"/>
      <c r="D48" s="9">
        <v>67.400000000000006</v>
      </c>
      <c r="E48" s="9">
        <v>70</v>
      </c>
      <c r="F48" s="9">
        <v>80</v>
      </c>
      <c r="G48" s="59">
        <f t="shared" si="8"/>
        <v>10</v>
      </c>
      <c r="H48" s="59"/>
    </row>
    <row r="49" spans="1:8" ht="35.25" customHeight="1">
      <c r="A49" s="48"/>
      <c r="B49" s="51" t="s">
        <v>576</v>
      </c>
      <c r="C49" s="48"/>
      <c r="D49" s="9">
        <v>0.3</v>
      </c>
      <c r="E49" s="9">
        <v>0</v>
      </c>
      <c r="F49" s="9">
        <v>0</v>
      </c>
      <c r="G49" s="59">
        <f t="shared" si="8"/>
        <v>0</v>
      </c>
      <c r="H49" s="59" t="e">
        <f t="shared" si="7"/>
        <v>#DIV/0!</v>
      </c>
    </row>
    <row r="50" spans="1:8" ht="35.25" customHeight="1">
      <c r="A50" s="48"/>
      <c r="B50" s="52" t="s">
        <v>212</v>
      </c>
      <c r="C50" s="48"/>
      <c r="D50" s="9">
        <v>1186.0999999999999</v>
      </c>
      <c r="E50" s="9">
        <v>150</v>
      </c>
      <c r="F50" s="9">
        <v>0</v>
      </c>
      <c r="G50" s="59">
        <f t="shared" si="8"/>
        <v>-150</v>
      </c>
      <c r="H50" s="59">
        <f t="shared" si="7"/>
        <v>0</v>
      </c>
    </row>
    <row r="51" spans="1:8" ht="35.25" customHeight="1">
      <c r="A51" s="48"/>
      <c r="B51" s="51" t="s">
        <v>253</v>
      </c>
      <c r="C51" s="48"/>
      <c r="D51" s="9"/>
      <c r="E51" s="9">
        <v>0</v>
      </c>
      <c r="F51" s="9">
        <v>10.7</v>
      </c>
      <c r="G51" s="59">
        <f t="shared" si="8"/>
        <v>10.7</v>
      </c>
      <c r="H51" s="59"/>
    </row>
    <row r="52" spans="1:8" ht="35.25" customHeight="1">
      <c r="A52" s="48"/>
      <c r="B52" s="51" t="s">
        <v>598</v>
      </c>
      <c r="C52" s="48"/>
      <c r="D52" s="9"/>
      <c r="E52" s="9">
        <v>0</v>
      </c>
      <c r="F52" s="9">
        <v>2868.2</v>
      </c>
      <c r="G52" s="59">
        <f t="shared" si="8"/>
        <v>2868.2</v>
      </c>
      <c r="H52" s="59"/>
    </row>
    <row r="53" spans="1:8" ht="35.25" customHeight="1">
      <c r="A53" s="48"/>
      <c r="B53" s="52" t="s">
        <v>575</v>
      </c>
      <c r="C53" s="48"/>
      <c r="D53" s="9"/>
      <c r="E53" s="9">
        <v>0</v>
      </c>
      <c r="F53" s="9">
        <v>12.5</v>
      </c>
      <c r="G53" s="59">
        <f t="shared" si="8"/>
        <v>12.5</v>
      </c>
      <c r="H53" s="59"/>
    </row>
    <row r="54" spans="1:8" ht="35.25" customHeight="1">
      <c r="A54" s="48"/>
      <c r="B54" s="52" t="s">
        <v>254</v>
      </c>
      <c r="C54" s="48"/>
      <c r="D54" s="9"/>
      <c r="E54" s="9">
        <v>0</v>
      </c>
      <c r="F54" s="9">
        <v>255.3</v>
      </c>
      <c r="G54" s="59">
        <f t="shared" si="8"/>
        <v>255.3</v>
      </c>
      <c r="H54" s="59"/>
    </row>
    <row r="55" spans="1:8" ht="35.25" customHeight="1">
      <c r="A55" s="48"/>
      <c r="B55" s="52" t="s">
        <v>260</v>
      </c>
      <c r="C55" s="48"/>
      <c r="D55" s="9"/>
      <c r="E55" s="9"/>
      <c r="F55" s="9">
        <v>13.1</v>
      </c>
      <c r="G55" s="59">
        <f t="shared" si="8"/>
        <v>13.1</v>
      </c>
      <c r="H55" s="59"/>
    </row>
    <row r="56" spans="1:8" ht="40.5" customHeight="1">
      <c r="A56" s="48"/>
      <c r="B56" s="51" t="s">
        <v>599</v>
      </c>
      <c r="C56" s="48"/>
      <c r="D56" s="9"/>
      <c r="E56" s="9">
        <v>0</v>
      </c>
      <c r="F56" s="9">
        <v>0.8</v>
      </c>
      <c r="G56" s="59">
        <f t="shared" si="8"/>
        <v>0.8</v>
      </c>
      <c r="H56" s="59"/>
    </row>
    <row r="57" spans="1:8" ht="35.25" customHeight="1">
      <c r="A57" s="48"/>
      <c r="B57" s="52" t="s">
        <v>577</v>
      </c>
      <c r="C57" s="48"/>
      <c r="D57" s="9"/>
      <c r="E57" s="9">
        <v>1</v>
      </c>
      <c r="F57" s="9"/>
      <c r="G57" s="59"/>
      <c r="H57" s="59"/>
    </row>
    <row r="58" spans="1:8" ht="35.25" customHeight="1">
      <c r="A58" s="48"/>
      <c r="B58" s="52" t="s">
        <v>578</v>
      </c>
      <c r="C58" s="48"/>
      <c r="D58" s="9"/>
      <c r="E58" s="9"/>
      <c r="F58" s="9">
        <v>49.7</v>
      </c>
      <c r="G58" s="59"/>
      <c r="H58" s="59"/>
    </row>
    <row r="59" spans="1:8" s="154" customFormat="1" ht="39" customHeight="1">
      <c r="A59" s="260" t="s">
        <v>84</v>
      </c>
      <c r="B59" s="260"/>
      <c r="C59" s="54"/>
      <c r="D59" s="8"/>
      <c r="E59" s="8"/>
      <c r="F59" s="8"/>
      <c r="G59" s="49"/>
      <c r="H59" s="49"/>
    </row>
    <row r="60" spans="1:8" s="154" customFormat="1" ht="32.25" customHeight="1">
      <c r="A60" s="265" t="s">
        <v>82</v>
      </c>
      <c r="B60" s="265"/>
      <c r="C60" s="128">
        <v>1021</v>
      </c>
      <c r="D60" s="34">
        <f>SUM(D61:D73)</f>
        <v>2050.1999999999998</v>
      </c>
      <c r="E60" s="34">
        <f>SUM(E61:E73)</f>
        <v>2422.3000000000002</v>
      </c>
      <c r="F60" s="34">
        <f>SUM(F61:F73)</f>
        <v>2679.2999999999993</v>
      </c>
      <c r="G60" s="129">
        <f t="shared" si="0"/>
        <v>256.99999999999909</v>
      </c>
      <c r="H60" s="129">
        <f t="shared" si="1"/>
        <v>110.60975106303923</v>
      </c>
    </row>
    <row r="61" spans="1:8" s="154" customFormat="1" ht="32.25" customHeight="1">
      <c r="A61" s="48"/>
      <c r="B61" s="53" t="s">
        <v>152</v>
      </c>
      <c r="C61" s="48"/>
      <c r="D61" s="9">
        <v>495.1</v>
      </c>
      <c r="E61" s="9">
        <v>722.6</v>
      </c>
      <c r="F61" s="9">
        <v>811</v>
      </c>
      <c r="G61" s="59">
        <f>F61-E61</f>
        <v>88.399999999999977</v>
      </c>
      <c r="H61" s="59">
        <f>F61/E61*100</f>
        <v>112.23360088569056</v>
      </c>
    </row>
    <row r="62" spans="1:8" s="154" customFormat="1" ht="32.25" customHeight="1">
      <c r="A62" s="48"/>
      <c r="B62" s="55" t="s">
        <v>153</v>
      </c>
      <c r="C62" s="48"/>
      <c r="D62" s="9">
        <v>840.5</v>
      </c>
      <c r="E62" s="9">
        <v>1307.4000000000001</v>
      </c>
      <c r="F62" s="9">
        <v>1406.2</v>
      </c>
      <c r="G62" s="59">
        <f t="shared" ref="G62:G73" si="9">F62-E62</f>
        <v>98.799999999999955</v>
      </c>
      <c r="H62" s="59">
        <f t="shared" ref="H62:H71" si="10">F62/E62*100</f>
        <v>107.55698332568456</v>
      </c>
    </row>
    <row r="63" spans="1:8" s="154" customFormat="1" ht="32.25" customHeight="1">
      <c r="A63" s="48"/>
      <c r="B63" s="55" t="s">
        <v>154</v>
      </c>
      <c r="C63" s="48"/>
      <c r="D63" s="9">
        <v>79.3</v>
      </c>
      <c r="E63" s="9">
        <v>106.8</v>
      </c>
      <c r="F63" s="9">
        <v>95.2</v>
      </c>
      <c r="G63" s="59">
        <f t="shared" si="9"/>
        <v>-11.599999999999994</v>
      </c>
      <c r="H63" s="59">
        <f t="shared" si="10"/>
        <v>89.138576779026224</v>
      </c>
    </row>
    <row r="64" spans="1:8" s="154" customFormat="1" ht="42" customHeight="1">
      <c r="A64" s="48"/>
      <c r="B64" s="43" t="s">
        <v>157</v>
      </c>
      <c r="C64" s="48"/>
      <c r="D64" s="9">
        <v>68.2</v>
      </c>
      <c r="E64" s="9">
        <v>80</v>
      </c>
      <c r="F64" s="9">
        <v>74.7</v>
      </c>
      <c r="G64" s="59">
        <f>F64-E64</f>
        <v>-5.2999999999999972</v>
      </c>
      <c r="H64" s="59">
        <f t="shared" si="10"/>
        <v>93.375000000000014</v>
      </c>
    </row>
    <row r="65" spans="1:8" s="154" customFormat="1" ht="32.25" customHeight="1">
      <c r="A65" s="48"/>
      <c r="B65" s="53" t="s">
        <v>180</v>
      </c>
      <c r="C65" s="48"/>
      <c r="D65" s="9">
        <v>4.5999999999999996</v>
      </c>
      <c r="E65" s="9">
        <v>6.5</v>
      </c>
      <c r="F65" s="9">
        <v>3.2</v>
      </c>
      <c r="G65" s="59">
        <f t="shared" si="9"/>
        <v>-3.3</v>
      </c>
      <c r="H65" s="59">
        <f t="shared" si="10"/>
        <v>49.230769230769234</v>
      </c>
    </row>
    <row r="66" spans="1:8" s="154" customFormat="1" ht="32.25" customHeight="1">
      <c r="A66" s="48"/>
      <c r="B66" s="53" t="s">
        <v>193</v>
      </c>
      <c r="C66" s="48"/>
      <c r="D66" s="9">
        <v>213.3</v>
      </c>
      <c r="E66" s="9">
        <v>24</v>
      </c>
      <c r="F66" s="9">
        <v>134.6</v>
      </c>
      <c r="G66" s="59">
        <f t="shared" si="9"/>
        <v>110.6</v>
      </c>
      <c r="H66" s="59">
        <f t="shared" si="10"/>
        <v>560.83333333333337</v>
      </c>
    </row>
    <row r="67" spans="1:8" s="154" customFormat="1" ht="32.25" customHeight="1">
      <c r="A67" s="48"/>
      <c r="B67" s="53" t="s">
        <v>282</v>
      </c>
      <c r="C67" s="48"/>
      <c r="D67" s="9">
        <v>0</v>
      </c>
      <c r="E67" s="9">
        <v>93</v>
      </c>
      <c r="F67" s="9">
        <v>27.5</v>
      </c>
      <c r="G67" s="59">
        <f t="shared" si="9"/>
        <v>-65.5</v>
      </c>
      <c r="H67" s="59">
        <f t="shared" si="10"/>
        <v>29.56989247311828</v>
      </c>
    </row>
    <row r="68" spans="1:8" s="154" customFormat="1" ht="32.25" customHeight="1">
      <c r="A68" s="48"/>
      <c r="B68" s="53" t="s">
        <v>171</v>
      </c>
      <c r="C68" s="48"/>
      <c r="D68" s="9">
        <v>80.2</v>
      </c>
      <c r="E68" s="9">
        <v>14</v>
      </c>
      <c r="F68" s="9">
        <v>92.9</v>
      </c>
      <c r="G68" s="59">
        <f t="shared" si="9"/>
        <v>78.900000000000006</v>
      </c>
      <c r="H68" s="59">
        <f t="shared" si="10"/>
        <v>663.57142857142867</v>
      </c>
    </row>
    <row r="69" spans="1:8" s="154" customFormat="1" ht="32.25" customHeight="1">
      <c r="A69" s="48"/>
      <c r="B69" s="52" t="s">
        <v>185</v>
      </c>
      <c r="C69" s="48"/>
      <c r="D69" s="9">
        <v>0</v>
      </c>
      <c r="E69" s="9">
        <v>0</v>
      </c>
      <c r="F69" s="9">
        <v>0</v>
      </c>
      <c r="G69" s="59">
        <f t="shared" si="9"/>
        <v>0</v>
      </c>
      <c r="H69" s="59"/>
    </row>
    <row r="70" spans="1:8" s="154" customFormat="1" ht="32.25" customHeight="1">
      <c r="A70" s="48"/>
      <c r="B70" s="52" t="s">
        <v>283</v>
      </c>
      <c r="C70" s="48"/>
      <c r="D70" s="9">
        <v>16.899999999999999</v>
      </c>
      <c r="E70" s="9">
        <v>24</v>
      </c>
      <c r="F70" s="9">
        <v>3.3</v>
      </c>
      <c r="G70" s="59">
        <f t="shared" si="9"/>
        <v>-20.7</v>
      </c>
      <c r="H70" s="59">
        <f t="shared" si="10"/>
        <v>13.749999999999998</v>
      </c>
    </row>
    <row r="71" spans="1:8" s="154" customFormat="1" ht="32.25" customHeight="1">
      <c r="A71" s="48"/>
      <c r="B71" s="52" t="s">
        <v>284</v>
      </c>
      <c r="C71" s="48"/>
      <c r="D71" s="9">
        <v>40</v>
      </c>
      <c r="E71" s="104">
        <v>44</v>
      </c>
      <c r="F71" s="104">
        <v>30.7</v>
      </c>
      <c r="G71" s="59">
        <f t="shared" si="9"/>
        <v>-13.3</v>
      </c>
      <c r="H71" s="59">
        <f t="shared" si="10"/>
        <v>69.77272727272728</v>
      </c>
    </row>
    <row r="72" spans="1:8" s="154" customFormat="1" ht="32.25" customHeight="1">
      <c r="A72" s="48"/>
      <c r="B72" s="52" t="s">
        <v>287</v>
      </c>
      <c r="C72" s="48"/>
      <c r="D72" s="9">
        <v>150</v>
      </c>
      <c r="E72" s="104"/>
      <c r="F72" s="104"/>
      <c r="G72" s="59"/>
      <c r="H72" s="59"/>
    </row>
    <row r="73" spans="1:8" s="154" customFormat="1" ht="32.25" customHeight="1">
      <c r="A73" s="48"/>
      <c r="B73" s="53" t="s">
        <v>580</v>
      </c>
      <c r="C73" s="48"/>
      <c r="D73" s="9">
        <v>62.1</v>
      </c>
      <c r="E73" s="9"/>
      <c r="F73" s="9">
        <v>0</v>
      </c>
      <c r="G73" s="59">
        <f t="shared" si="9"/>
        <v>0</v>
      </c>
      <c r="H73" s="59"/>
    </row>
    <row r="74" spans="1:8" s="154" customFormat="1" ht="34.5" customHeight="1">
      <c r="A74" s="265" t="s">
        <v>85</v>
      </c>
      <c r="B74" s="265"/>
      <c r="C74" s="130">
        <v>1025</v>
      </c>
      <c r="D74" s="34">
        <f>SUM(D75:D135)</f>
        <v>779.59999999999991</v>
      </c>
      <c r="E74" s="34">
        <f>SUM(E75:E135)</f>
        <v>369.90000000000003</v>
      </c>
      <c r="F74" s="34">
        <f>SUM(F75:F135)</f>
        <v>607.69999999999993</v>
      </c>
      <c r="G74" s="129">
        <f t="shared" si="0"/>
        <v>237.7999999999999</v>
      </c>
      <c r="H74" s="129">
        <f t="shared" si="1"/>
        <v>164.28764530954311</v>
      </c>
    </row>
    <row r="75" spans="1:8" s="154" customFormat="1" ht="31.5" customHeight="1">
      <c r="A75" s="48"/>
      <c r="B75" s="55" t="s">
        <v>142</v>
      </c>
      <c r="C75" s="54"/>
      <c r="D75" s="9"/>
      <c r="E75" s="9"/>
      <c r="F75" s="15">
        <v>3.3</v>
      </c>
      <c r="G75" s="59">
        <f>F75-E75</f>
        <v>3.3</v>
      </c>
      <c r="H75" s="57"/>
    </row>
    <row r="76" spans="1:8" s="154" customFormat="1" ht="41.25" customHeight="1">
      <c r="A76" s="48"/>
      <c r="B76" s="55" t="s">
        <v>255</v>
      </c>
      <c r="C76" s="54"/>
      <c r="D76" s="9">
        <v>43.3</v>
      </c>
      <c r="E76" s="9"/>
      <c r="F76" s="15">
        <v>0</v>
      </c>
      <c r="G76" s="59">
        <f t="shared" ref="G76:G119" si="11">F76-E76</f>
        <v>0</v>
      </c>
      <c r="H76" s="59"/>
    </row>
    <row r="77" spans="1:8" s="154" customFormat="1" ht="31.5" customHeight="1">
      <c r="A77" s="48"/>
      <c r="B77" s="55" t="s">
        <v>579</v>
      </c>
      <c r="C77" s="54"/>
      <c r="D77" s="9">
        <v>8.4</v>
      </c>
      <c r="E77" s="9">
        <v>8</v>
      </c>
      <c r="F77" s="15">
        <v>20.3</v>
      </c>
      <c r="G77" s="59">
        <f t="shared" si="11"/>
        <v>12.3</v>
      </c>
      <c r="H77" s="59">
        <f t="shared" ref="H77:H106" si="12">F77/E77*100</f>
        <v>253.75</v>
      </c>
    </row>
    <row r="78" spans="1:8" s="154" customFormat="1" ht="44.25" customHeight="1">
      <c r="A78" s="48"/>
      <c r="B78" s="56" t="s">
        <v>143</v>
      </c>
      <c r="C78" s="54"/>
      <c r="D78" s="9">
        <v>1.9</v>
      </c>
      <c r="E78" s="9">
        <v>1.9</v>
      </c>
      <c r="F78" s="15">
        <v>1</v>
      </c>
      <c r="G78" s="59">
        <f t="shared" si="11"/>
        <v>-0.89999999999999991</v>
      </c>
      <c r="H78" s="59">
        <f t="shared" si="12"/>
        <v>52.631578947368418</v>
      </c>
    </row>
    <row r="79" spans="1:8" s="154" customFormat="1" ht="45" customHeight="1">
      <c r="A79" s="48"/>
      <c r="B79" s="56" t="s">
        <v>144</v>
      </c>
      <c r="C79" s="54"/>
      <c r="D79" s="9">
        <v>0.2</v>
      </c>
      <c r="E79" s="9">
        <v>0.2</v>
      </c>
      <c r="F79" s="15">
        <v>0.1</v>
      </c>
      <c r="G79" s="59">
        <f t="shared" si="11"/>
        <v>-0.1</v>
      </c>
      <c r="H79" s="59">
        <f t="shared" si="12"/>
        <v>50</v>
      </c>
    </row>
    <row r="80" spans="1:8" s="154" customFormat="1" ht="31.5" customHeight="1">
      <c r="A80" s="48"/>
      <c r="B80" s="56" t="s">
        <v>145</v>
      </c>
      <c r="C80" s="54"/>
      <c r="D80" s="9">
        <v>5.7</v>
      </c>
      <c r="E80" s="105">
        <v>6</v>
      </c>
      <c r="F80" s="15">
        <v>5.4</v>
      </c>
      <c r="G80" s="59">
        <f t="shared" si="11"/>
        <v>-0.59999999999999964</v>
      </c>
      <c r="H80" s="59">
        <f t="shared" si="12"/>
        <v>90</v>
      </c>
    </row>
    <row r="81" spans="1:8" s="154" customFormat="1" ht="36" customHeight="1">
      <c r="A81" s="48"/>
      <c r="B81" s="56" t="s">
        <v>292</v>
      </c>
      <c r="C81" s="54"/>
      <c r="D81" s="9">
        <v>29</v>
      </c>
      <c r="E81" s="9">
        <v>28.6</v>
      </c>
      <c r="F81" s="15">
        <v>29.3</v>
      </c>
      <c r="G81" s="59">
        <f t="shared" si="11"/>
        <v>0.69999999999999929</v>
      </c>
      <c r="H81" s="59">
        <f t="shared" si="12"/>
        <v>102.44755244755244</v>
      </c>
    </row>
    <row r="82" spans="1:8" s="154" customFormat="1" ht="31.5" customHeight="1">
      <c r="A82" s="48"/>
      <c r="B82" s="56" t="s">
        <v>205</v>
      </c>
      <c r="C82" s="54"/>
      <c r="D82" s="9">
        <v>25.8</v>
      </c>
      <c r="E82" s="9">
        <v>25.5</v>
      </c>
      <c r="F82" s="15">
        <v>13.4</v>
      </c>
      <c r="G82" s="59">
        <f t="shared" si="11"/>
        <v>-12.1</v>
      </c>
      <c r="H82" s="59">
        <f t="shared" si="12"/>
        <v>52.549019607843142</v>
      </c>
    </row>
    <row r="83" spans="1:8" s="154" customFormat="1" ht="31.5" customHeight="1">
      <c r="A83" s="48"/>
      <c r="B83" s="56" t="s">
        <v>148</v>
      </c>
      <c r="C83" s="54"/>
      <c r="D83" s="9">
        <v>16</v>
      </c>
      <c r="E83" s="9">
        <v>12.9</v>
      </c>
      <c r="F83" s="15">
        <v>20</v>
      </c>
      <c r="G83" s="59">
        <f t="shared" si="11"/>
        <v>7.1</v>
      </c>
      <c r="H83" s="59">
        <f t="shared" si="12"/>
        <v>155.03875968992247</v>
      </c>
    </row>
    <row r="84" spans="1:8" s="154" customFormat="1" ht="31.5" customHeight="1">
      <c r="A84" s="48"/>
      <c r="B84" s="56" t="s">
        <v>285</v>
      </c>
      <c r="C84" s="54"/>
      <c r="D84" s="9">
        <v>9</v>
      </c>
      <c r="E84" s="9">
        <v>60</v>
      </c>
      <c r="F84" s="15">
        <v>0</v>
      </c>
      <c r="G84" s="59">
        <f t="shared" si="11"/>
        <v>-60</v>
      </c>
      <c r="H84" s="59">
        <f t="shared" si="12"/>
        <v>0</v>
      </c>
    </row>
    <row r="85" spans="1:8" s="154" customFormat="1" ht="31.5" customHeight="1">
      <c r="A85" s="48"/>
      <c r="B85" s="56" t="s">
        <v>206</v>
      </c>
      <c r="C85" s="54"/>
      <c r="D85" s="9">
        <v>33.9</v>
      </c>
      <c r="E85" s="9">
        <v>43.8</v>
      </c>
      <c r="F85" s="15">
        <v>35.700000000000003</v>
      </c>
      <c r="G85" s="59">
        <f t="shared" si="11"/>
        <v>-8.0999999999999943</v>
      </c>
      <c r="H85" s="59">
        <f t="shared" si="12"/>
        <v>81.506849315068507</v>
      </c>
    </row>
    <row r="86" spans="1:8" s="154" customFormat="1" ht="31.5" customHeight="1">
      <c r="A86" s="48"/>
      <c r="B86" s="56" t="s">
        <v>286</v>
      </c>
      <c r="C86" s="54"/>
      <c r="D86" s="9">
        <v>18.100000000000001</v>
      </c>
      <c r="E86" s="9"/>
      <c r="F86" s="15"/>
      <c r="G86" s="59">
        <f t="shared" si="11"/>
        <v>0</v>
      </c>
      <c r="H86" s="59"/>
    </row>
    <row r="87" spans="1:8" s="154" customFormat="1" ht="42" customHeight="1">
      <c r="A87" s="48"/>
      <c r="B87" s="56" t="s">
        <v>625</v>
      </c>
      <c r="C87" s="54"/>
      <c r="D87" s="9">
        <v>6</v>
      </c>
      <c r="E87" s="9">
        <v>6</v>
      </c>
      <c r="F87" s="15"/>
      <c r="G87" s="59">
        <f t="shared" si="11"/>
        <v>-6</v>
      </c>
      <c r="H87" s="59"/>
    </row>
    <row r="88" spans="1:8" s="154" customFormat="1" ht="31.5" customHeight="1">
      <c r="A88" s="48"/>
      <c r="B88" s="56" t="s">
        <v>630</v>
      </c>
      <c r="C88" s="54"/>
      <c r="D88" s="9">
        <v>150</v>
      </c>
      <c r="E88" s="9"/>
      <c r="F88" s="15"/>
      <c r="G88" s="59">
        <f t="shared" si="11"/>
        <v>0</v>
      </c>
      <c r="H88" s="59"/>
    </row>
    <row r="89" spans="1:8" s="154" customFormat="1" ht="30.75" customHeight="1">
      <c r="A89" s="48"/>
      <c r="B89" s="51" t="s">
        <v>628</v>
      </c>
      <c r="C89" s="54"/>
      <c r="D89" s="9">
        <v>24.2</v>
      </c>
      <c r="E89" s="9">
        <v>19.5</v>
      </c>
      <c r="F89" s="15">
        <v>15</v>
      </c>
      <c r="G89" s="59">
        <f t="shared" si="11"/>
        <v>-4.5</v>
      </c>
      <c r="H89" s="59">
        <f t="shared" si="12"/>
        <v>76.923076923076934</v>
      </c>
    </row>
    <row r="90" spans="1:8" s="154" customFormat="1" ht="31.5" customHeight="1">
      <c r="A90" s="48"/>
      <c r="B90" s="56" t="s">
        <v>289</v>
      </c>
      <c r="C90" s="54"/>
      <c r="D90" s="9">
        <v>10.8</v>
      </c>
      <c r="E90" s="9">
        <v>10.8</v>
      </c>
      <c r="F90" s="15">
        <v>10.5</v>
      </c>
      <c r="G90" s="59">
        <f t="shared" si="11"/>
        <v>-0.30000000000000071</v>
      </c>
      <c r="H90" s="59">
        <f t="shared" si="12"/>
        <v>97.222222222222214</v>
      </c>
    </row>
    <row r="91" spans="1:8" s="154" customFormat="1" ht="31.5" customHeight="1">
      <c r="A91" s="48"/>
      <c r="B91" s="51" t="s">
        <v>151</v>
      </c>
      <c r="C91" s="54"/>
      <c r="D91" s="9"/>
      <c r="E91" s="9"/>
      <c r="F91" s="15">
        <v>3.6</v>
      </c>
      <c r="G91" s="59">
        <f t="shared" si="11"/>
        <v>3.6</v>
      </c>
      <c r="H91" s="59" t="e">
        <f t="shared" si="12"/>
        <v>#DIV/0!</v>
      </c>
    </row>
    <row r="92" spans="1:8" s="154" customFormat="1" ht="31.5" customHeight="1">
      <c r="A92" s="48"/>
      <c r="B92" s="51" t="s">
        <v>208</v>
      </c>
      <c r="C92" s="54"/>
      <c r="D92" s="9">
        <v>11</v>
      </c>
      <c r="E92" s="9">
        <v>15</v>
      </c>
      <c r="F92" s="15">
        <v>13.7</v>
      </c>
      <c r="G92" s="59">
        <f t="shared" si="11"/>
        <v>-1.3000000000000007</v>
      </c>
      <c r="H92" s="59">
        <f t="shared" si="12"/>
        <v>91.333333333333329</v>
      </c>
    </row>
    <row r="93" spans="1:8" s="154" customFormat="1" ht="31.5" customHeight="1">
      <c r="A93" s="48"/>
      <c r="B93" s="53" t="s">
        <v>141</v>
      </c>
      <c r="C93" s="54"/>
      <c r="D93" s="9">
        <v>15.4</v>
      </c>
      <c r="E93" s="9">
        <v>0</v>
      </c>
      <c r="F93" s="15">
        <v>0</v>
      </c>
      <c r="G93" s="59">
        <f t="shared" si="11"/>
        <v>0</v>
      </c>
      <c r="H93" s="59" t="e">
        <f t="shared" si="12"/>
        <v>#DIV/0!</v>
      </c>
    </row>
    <row r="94" spans="1:8" s="154" customFormat="1" ht="31.5" customHeight="1">
      <c r="A94" s="48"/>
      <c r="B94" s="56" t="s">
        <v>627</v>
      </c>
      <c r="C94" s="54"/>
      <c r="D94" s="9">
        <v>3.2</v>
      </c>
      <c r="E94" s="9"/>
      <c r="F94" s="15">
        <v>0</v>
      </c>
      <c r="G94" s="59">
        <f t="shared" si="11"/>
        <v>0</v>
      </c>
      <c r="H94" s="59"/>
    </row>
    <row r="95" spans="1:8" s="154" customFormat="1" ht="31.5" customHeight="1">
      <c r="A95" s="48"/>
      <c r="B95" s="56" t="s">
        <v>580</v>
      </c>
      <c r="C95" s="54"/>
      <c r="D95" s="9">
        <v>62.1</v>
      </c>
      <c r="E95" s="9"/>
      <c r="F95" s="15"/>
      <c r="G95" s="59"/>
      <c r="H95" s="59"/>
    </row>
    <row r="96" spans="1:8" s="154" customFormat="1" ht="33" customHeight="1">
      <c r="A96" s="48"/>
      <c r="B96" s="43" t="s">
        <v>190</v>
      </c>
      <c r="C96" s="54"/>
      <c r="D96" s="9">
        <v>16.100000000000001</v>
      </c>
      <c r="E96" s="9"/>
      <c r="F96" s="15">
        <v>0</v>
      </c>
      <c r="G96" s="59">
        <f t="shared" si="11"/>
        <v>0</v>
      </c>
      <c r="H96" s="59"/>
    </row>
    <row r="97" spans="1:8" s="154" customFormat="1" ht="31.5" customHeight="1">
      <c r="A97" s="48"/>
      <c r="B97" s="52" t="s">
        <v>321</v>
      </c>
      <c r="C97" s="54"/>
      <c r="D97" s="9"/>
      <c r="E97" s="9"/>
      <c r="F97" s="15">
        <v>1.7</v>
      </c>
      <c r="G97" s="59">
        <f>F97-E97</f>
        <v>1.7</v>
      </c>
      <c r="H97" s="59"/>
    </row>
    <row r="98" spans="1:8" s="154" customFormat="1" ht="31.5" customHeight="1">
      <c r="A98" s="48"/>
      <c r="B98" s="52" t="s">
        <v>322</v>
      </c>
      <c r="C98" s="54"/>
      <c r="D98" s="9">
        <v>3.7</v>
      </c>
      <c r="E98" s="9">
        <v>3.7</v>
      </c>
      <c r="F98" s="15">
        <v>3.7</v>
      </c>
      <c r="G98" s="59">
        <f>F98-E98</f>
        <v>0</v>
      </c>
      <c r="H98" s="59"/>
    </row>
    <row r="99" spans="1:8" s="154" customFormat="1" ht="31.5" customHeight="1">
      <c r="A99" s="48"/>
      <c r="B99" s="55" t="s">
        <v>288</v>
      </c>
      <c r="C99" s="54"/>
      <c r="D99" s="9"/>
      <c r="E99" s="9"/>
      <c r="F99" s="15"/>
      <c r="G99" s="59">
        <f t="shared" si="11"/>
        <v>0</v>
      </c>
      <c r="H99" s="59"/>
    </row>
    <row r="100" spans="1:8" s="154" customFormat="1" ht="31.5" customHeight="1">
      <c r="A100" s="48"/>
      <c r="B100" s="51" t="s">
        <v>166</v>
      </c>
      <c r="C100" s="54"/>
      <c r="D100" s="9">
        <v>1.9</v>
      </c>
      <c r="E100" s="9">
        <v>1.5</v>
      </c>
      <c r="F100" s="15"/>
      <c r="G100" s="59">
        <f t="shared" si="11"/>
        <v>-1.5</v>
      </c>
      <c r="H100" s="59">
        <f t="shared" si="12"/>
        <v>0</v>
      </c>
    </row>
    <row r="101" spans="1:8" s="154" customFormat="1" ht="31.5" customHeight="1">
      <c r="A101" s="48"/>
      <c r="B101" s="51" t="s">
        <v>258</v>
      </c>
      <c r="C101" s="54"/>
      <c r="D101" s="9">
        <v>3.9</v>
      </c>
      <c r="E101" s="9">
        <v>2</v>
      </c>
      <c r="F101" s="15">
        <v>8.9</v>
      </c>
      <c r="G101" s="59">
        <f t="shared" si="11"/>
        <v>6.9</v>
      </c>
      <c r="H101" s="59">
        <f t="shared" si="12"/>
        <v>445</v>
      </c>
    </row>
    <row r="102" spans="1:8" s="154" customFormat="1" ht="41.25" customHeight="1">
      <c r="A102" s="48"/>
      <c r="B102" s="51" t="s">
        <v>252</v>
      </c>
      <c r="C102" s="54" t="s">
        <v>196</v>
      </c>
      <c r="D102" s="9">
        <v>51</v>
      </c>
      <c r="E102" s="9">
        <v>24</v>
      </c>
      <c r="F102" s="15">
        <v>7.3</v>
      </c>
      <c r="G102" s="59">
        <f t="shared" si="11"/>
        <v>-16.7</v>
      </c>
      <c r="H102" s="59">
        <f t="shared" si="12"/>
        <v>30.416666666666664</v>
      </c>
    </row>
    <row r="103" spans="1:8" s="154" customFormat="1" ht="31.5" customHeight="1">
      <c r="A103" s="48"/>
      <c r="B103" s="52" t="s">
        <v>204</v>
      </c>
      <c r="C103" s="54"/>
      <c r="D103" s="9"/>
      <c r="E103" s="9">
        <v>0</v>
      </c>
      <c r="F103" s="15">
        <v>81.8</v>
      </c>
      <c r="G103" s="59">
        <f t="shared" si="11"/>
        <v>81.8</v>
      </c>
      <c r="H103" s="59"/>
    </row>
    <row r="104" spans="1:8" s="154" customFormat="1" ht="31.5" customHeight="1">
      <c r="A104" s="48"/>
      <c r="B104" s="52" t="s">
        <v>190</v>
      </c>
      <c r="C104" s="54"/>
      <c r="D104" s="9">
        <v>26.9</v>
      </c>
      <c r="E104" s="9">
        <v>17.8</v>
      </c>
      <c r="F104" s="15">
        <v>20.100000000000001</v>
      </c>
      <c r="G104" s="59">
        <f t="shared" si="11"/>
        <v>2.3000000000000007</v>
      </c>
      <c r="H104" s="59">
        <f t="shared" si="12"/>
        <v>112.92134831460675</v>
      </c>
    </row>
    <row r="105" spans="1:8" s="154" customFormat="1" ht="38.25" customHeight="1">
      <c r="A105" s="48"/>
      <c r="B105" s="51" t="s">
        <v>318</v>
      </c>
      <c r="C105" s="54"/>
      <c r="D105" s="9">
        <v>36.6</v>
      </c>
      <c r="E105" s="9">
        <v>14.9</v>
      </c>
      <c r="F105" s="15">
        <v>62.8</v>
      </c>
      <c r="G105" s="59">
        <f t="shared" si="11"/>
        <v>47.9</v>
      </c>
      <c r="H105" s="59">
        <f t="shared" si="12"/>
        <v>421.47651006711408</v>
      </c>
    </row>
    <row r="106" spans="1:8" s="154" customFormat="1" ht="31.5" customHeight="1">
      <c r="A106" s="48"/>
      <c r="B106" s="52" t="s">
        <v>191</v>
      </c>
      <c r="C106" s="54"/>
      <c r="D106" s="9">
        <v>4.2</v>
      </c>
      <c r="E106" s="9">
        <v>24</v>
      </c>
      <c r="F106" s="15">
        <v>6.7</v>
      </c>
      <c r="G106" s="59">
        <f t="shared" si="11"/>
        <v>-17.3</v>
      </c>
      <c r="H106" s="59">
        <f t="shared" si="12"/>
        <v>27.916666666666668</v>
      </c>
    </row>
    <row r="107" spans="1:8" s="154" customFormat="1" ht="31.5" customHeight="1">
      <c r="A107" s="48"/>
      <c r="B107" s="52" t="s">
        <v>259</v>
      </c>
      <c r="C107" s="54"/>
      <c r="D107" s="9"/>
      <c r="E107" s="9"/>
      <c r="F107" s="15">
        <v>48.6</v>
      </c>
      <c r="G107" s="59">
        <f t="shared" si="11"/>
        <v>48.6</v>
      </c>
      <c r="H107" s="59"/>
    </row>
    <row r="108" spans="1:8" s="154" customFormat="1" ht="31.5" customHeight="1">
      <c r="A108" s="48"/>
      <c r="B108" s="52" t="s">
        <v>257</v>
      </c>
      <c r="C108" s="54"/>
      <c r="D108" s="9">
        <v>0</v>
      </c>
      <c r="E108" s="9"/>
      <c r="F108" s="15">
        <v>4.7</v>
      </c>
      <c r="G108" s="59">
        <f t="shared" si="11"/>
        <v>4.7</v>
      </c>
      <c r="H108" s="59"/>
    </row>
    <row r="109" spans="1:8" s="154" customFormat="1" ht="39.75" customHeight="1">
      <c r="A109" s="48"/>
      <c r="B109" s="51" t="s">
        <v>594</v>
      </c>
      <c r="C109" s="54"/>
      <c r="D109" s="9">
        <v>0.4</v>
      </c>
      <c r="E109" s="9"/>
      <c r="F109" s="15">
        <v>7.7</v>
      </c>
      <c r="G109" s="59">
        <f t="shared" si="11"/>
        <v>7.7</v>
      </c>
      <c r="H109" s="59"/>
    </row>
    <row r="110" spans="1:8" s="154" customFormat="1" ht="38.25" customHeight="1">
      <c r="A110" s="48"/>
      <c r="B110" s="51" t="s">
        <v>255</v>
      </c>
      <c r="C110" s="54"/>
      <c r="D110" s="9"/>
      <c r="E110" s="9"/>
      <c r="F110" s="15">
        <v>28</v>
      </c>
      <c r="G110" s="59">
        <f t="shared" si="11"/>
        <v>28</v>
      </c>
      <c r="H110" s="59"/>
    </row>
    <row r="111" spans="1:8" s="154" customFormat="1" ht="31.5" customHeight="1">
      <c r="A111" s="48"/>
      <c r="B111" s="52" t="s">
        <v>290</v>
      </c>
      <c r="C111" s="54"/>
      <c r="D111" s="9">
        <v>0.4</v>
      </c>
      <c r="E111" s="9"/>
      <c r="F111" s="15">
        <v>1.3</v>
      </c>
      <c r="G111" s="59">
        <f t="shared" si="11"/>
        <v>1.3</v>
      </c>
      <c r="H111" s="59"/>
    </row>
    <row r="112" spans="1:8" s="154" customFormat="1" ht="31.5" customHeight="1">
      <c r="A112" s="48"/>
      <c r="B112" s="52" t="s">
        <v>308</v>
      </c>
      <c r="C112" s="54"/>
      <c r="D112" s="9"/>
      <c r="E112" s="9"/>
      <c r="F112" s="15">
        <v>0.5</v>
      </c>
      <c r="G112" s="59">
        <f t="shared" si="11"/>
        <v>0.5</v>
      </c>
      <c r="H112" s="59"/>
    </row>
    <row r="113" spans="1:8" s="154" customFormat="1" ht="31.5" customHeight="1">
      <c r="A113" s="48"/>
      <c r="B113" s="52" t="s">
        <v>261</v>
      </c>
      <c r="C113" s="54"/>
      <c r="D113" s="9">
        <v>25</v>
      </c>
      <c r="E113" s="9"/>
      <c r="F113" s="15">
        <v>15</v>
      </c>
      <c r="G113" s="59">
        <f t="shared" si="11"/>
        <v>15</v>
      </c>
      <c r="H113" s="59"/>
    </row>
    <row r="114" spans="1:8" s="154" customFormat="1" ht="36" customHeight="1">
      <c r="A114" s="48"/>
      <c r="B114" s="51" t="s">
        <v>301</v>
      </c>
      <c r="C114" s="54"/>
      <c r="D114" s="9"/>
      <c r="E114" s="9">
        <v>6</v>
      </c>
      <c r="F114" s="15">
        <v>5.9</v>
      </c>
      <c r="G114" s="59">
        <f t="shared" si="11"/>
        <v>-9.9999999999999645E-2</v>
      </c>
      <c r="H114" s="59">
        <f>F114/E114*100</f>
        <v>98.333333333333343</v>
      </c>
    </row>
    <row r="115" spans="1:8" s="154" customFormat="1" ht="51.75" customHeight="1">
      <c r="A115" s="48"/>
      <c r="B115" s="51" t="s">
        <v>593</v>
      </c>
      <c r="C115" s="54"/>
      <c r="D115" s="9">
        <v>3.2</v>
      </c>
      <c r="E115" s="9"/>
      <c r="F115" s="15"/>
      <c r="G115" s="59"/>
      <c r="H115" s="59"/>
    </row>
    <row r="116" spans="1:8" s="154" customFormat="1" ht="51.75" customHeight="1">
      <c r="A116" s="48"/>
      <c r="B116" s="51" t="s">
        <v>629</v>
      </c>
      <c r="C116" s="54"/>
      <c r="D116" s="9">
        <v>18.3</v>
      </c>
      <c r="E116" s="9">
        <v>36</v>
      </c>
      <c r="F116" s="15">
        <v>40</v>
      </c>
      <c r="G116" s="59">
        <f t="shared" ref="G116" si="13">F116-E116</f>
        <v>4</v>
      </c>
      <c r="H116" s="59"/>
    </row>
    <row r="117" spans="1:8" s="154" customFormat="1" ht="38.25" customHeight="1">
      <c r="A117" s="48"/>
      <c r="B117" s="51" t="s">
        <v>311</v>
      </c>
      <c r="C117" s="54"/>
      <c r="D117" s="9">
        <v>1.8</v>
      </c>
      <c r="E117" s="9">
        <v>1.8</v>
      </c>
      <c r="F117" s="15">
        <v>3.4</v>
      </c>
      <c r="G117" s="59">
        <f t="shared" si="11"/>
        <v>1.5999999999999999</v>
      </c>
      <c r="H117" s="59">
        <f t="shared" ref="H117" si="14">F117/E117*100</f>
        <v>188.88888888888889</v>
      </c>
    </row>
    <row r="118" spans="1:8" s="154" customFormat="1" ht="31.5" customHeight="1">
      <c r="A118" s="48"/>
      <c r="B118" s="52" t="s">
        <v>319</v>
      </c>
      <c r="C118" s="54"/>
      <c r="D118" s="9"/>
      <c r="E118" s="9">
        <v>0</v>
      </c>
      <c r="F118" s="15">
        <v>2</v>
      </c>
      <c r="G118" s="59">
        <f t="shared" si="11"/>
        <v>2</v>
      </c>
      <c r="H118" s="59"/>
    </row>
    <row r="119" spans="1:8" s="154" customFormat="1" ht="31.5" customHeight="1">
      <c r="A119" s="48"/>
      <c r="B119" s="52" t="s">
        <v>320</v>
      </c>
      <c r="C119" s="54"/>
      <c r="D119" s="9"/>
      <c r="E119" s="9">
        <v>0</v>
      </c>
      <c r="F119" s="15">
        <v>16.7</v>
      </c>
      <c r="G119" s="59">
        <f t="shared" si="11"/>
        <v>16.7</v>
      </c>
      <c r="H119" s="59"/>
    </row>
    <row r="120" spans="1:8" s="154" customFormat="1" ht="31.5" customHeight="1">
      <c r="A120" s="48"/>
      <c r="B120" s="52" t="s">
        <v>177</v>
      </c>
      <c r="C120" s="54"/>
      <c r="D120" s="9">
        <v>5.8</v>
      </c>
      <c r="E120" s="9"/>
      <c r="F120" s="15"/>
      <c r="G120" s="59"/>
      <c r="H120" s="59"/>
    </row>
    <row r="121" spans="1:8" s="154" customFormat="1" ht="31.5" customHeight="1">
      <c r="A121" s="48"/>
      <c r="B121" s="52" t="s">
        <v>581</v>
      </c>
      <c r="C121" s="54"/>
      <c r="D121" s="9">
        <v>0.1</v>
      </c>
      <c r="E121" s="9"/>
      <c r="F121" s="15"/>
      <c r="G121" s="59"/>
      <c r="H121" s="59"/>
    </row>
    <row r="122" spans="1:8" s="154" customFormat="1" ht="31.5" customHeight="1">
      <c r="A122" s="48"/>
      <c r="B122" s="52" t="s">
        <v>582</v>
      </c>
      <c r="C122" s="54"/>
      <c r="D122" s="9">
        <v>4.5</v>
      </c>
      <c r="E122" s="9"/>
      <c r="F122" s="15"/>
      <c r="G122" s="59"/>
      <c r="H122" s="59"/>
    </row>
    <row r="123" spans="1:8" s="154" customFormat="1" ht="46.5" customHeight="1">
      <c r="A123" s="48"/>
      <c r="B123" s="51" t="s">
        <v>626</v>
      </c>
      <c r="C123" s="54"/>
      <c r="D123" s="9">
        <v>0.2</v>
      </c>
      <c r="E123" s="9"/>
      <c r="F123" s="15"/>
      <c r="G123" s="59"/>
      <c r="H123" s="59"/>
    </row>
    <row r="124" spans="1:8" s="154" customFormat="1" ht="36" customHeight="1">
      <c r="A124" s="48"/>
      <c r="B124" s="51" t="s">
        <v>583</v>
      </c>
      <c r="C124" s="54"/>
      <c r="D124" s="9">
        <v>67.099999999999994</v>
      </c>
      <c r="E124" s="9"/>
      <c r="F124" s="15"/>
      <c r="G124" s="59"/>
      <c r="H124" s="59"/>
    </row>
    <row r="125" spans="1:8" s="154" customFormat="1" ht="31.5" customHeight="1">
      <c r="A125" s="48"/>
      <c r="B125" s="52" t="s">
        <v>295</v>
      </c>
      <c r="C125" s="54"/>
      <c r="D125" s="9">
        <v>2.9</v>
      </c>
      <c r="E125" s="9"/>
      <c r="F125" s="15"/>
      <c r="G125" s="59"/>
      <c r="H125" s="59"/>
    </row>
    <row r="126" spans="1:8" s="154" customFormat="1" ht="31.5" customHeight="1">
      <c r="A126" s="48"/>
      <c r="B126" s="52" t="s">
        <v>584</v>
      </c>
      <c r="C126" s="54"/>
      <c r="D126" s="9">
        <v>1.6</v>
      </c>
      <c r="E126" s="9"/>
      <c r="F126" s="15">
        <v>2.2000000000000002</v>
      </c>
      <c r="G126" s="59">
        <f>F126-E126</f>
        <v>2.2000000000000002</v>
      </c>
      <c r="H126" s="59"/>
    </row>
    <row r="127" spans="1:8" s="154" customFormat="1" ht="31.5" customHeight="1">
      <c r="A127" s="48"/>
      <c r="B127" s="52" t="s">
        <v>585</v>
      </c>
      <c r="C127" s="54"/>
      <c r="D127" s="9">
        <v>21.1</v>
      </c>
      <c r="E127" s="9"/>
      <c r="F127" s="9"/>
      <c r="G127" s="59"/>
      <c r="H127" s="59"/>
    </row>
    <row r="128" spans="1:8" s="154" customFormat="1" ht="31.5" customHeight="1">
      <c r="A128" s="48"/>
      <c r="B128" s="52" t="s">
        <v>586</v>
      </c>
      <c r="C128" s="54"/>
      <c r="D128" s="9"/>
      <c r="E128" s="9"/>
      <c r="F128" s="9">
        <v>7.4</v>
      </c>
      <c r="G128" s="59">
        <f>F128-E128</f>
        <v>7.4</v>
      </c>
      <c r="H128" s="59"/>
    </row>
    <row r="129" spans="1:16" s="154" customFormat="1" ht="31.5" customHeight="1">
      <c r="A129" s="48"/>
      <c r="B129" s="52" t="s">
        <v>307</v>
      </c>
      <c r="C129" s="54"/>
      <c r="D129" s="9">
        <v>8.9</v>
      </c>
      <c r="E129" s="9"/>
      <c r="F129" s="9"/>
      <c r="G129" s="59">
        <f t="shared" ref="G129:G136" si="15">F129-E129</f>
        <v>0</v>
      </c>
      <c r="H129" s="59"/>
    </row>
    <row r="130" spans="1:16" s="154" customFormat="1" ht="31.5" customHeight="1">
      <c r="A130" s="48"/>
      <c r="B130" s="52" t="s">
        <v>313</v>
      </c>
      <c r="C130" s="54"/>
      <c r="D130" s="9"/>
      <c r="E130" s="9"/>
      <c r="F130" s="9">
        <v>2.8</v>
      </c>
      <c r="G130" s="59">
        <f t="shared" si="15"/>
        <v>2.8</v>
      </c>
      <c r="H130" s="59"/>
    </row>
    <row r="131" spans="1:16" s="154" customFormat="1" ht="31.5" customHeight="1">
      <c r="A131" s="48"/>
      <c r="B131" s="52" t="s">
        <v>587</v>
      </c>
      <c r="C131" s="54"/>
      <c r="D131" s="9"/>
      <c r="E131" s="9"/>
      <c r="F131" s="9">
        <v>12</v>
      </c>
      <c r="G131" s="59">
        <f t="shared" si="15"/>
        <v>12</v>
      </c>
      <c r="H131" s="59"/>
    </row>
    <row r="132" spans="1:16" s="154" customFormat="1" ht="38.25" customHeight="1">
      <c r="A132" s="48"/>
      <c r="B132" s="51" t="s">
        <v>542</v>
      </c>
      <c r="C132" s="54"/>
      <c r="D132" s="9"/>
      <c r="E132" s="9"/>
      <c r="F132" s="9">
        <v>12</v>
      </c>
      <c r="G132" s="59">
        <f t="shared" si="15"/>
        <v>12</v>
      </c>
      <c r="H132" s="59"/>
    </row>
    <row r="133" spans="1:16" s="154" customFormat="1" ht="31.5" customHeight="1">
      <c r="A133" s="48"/>
      <c r="B133" s="51" t="s">
        <v>305</v>
      </c>
      <c r="C133" s="52"/>
      <c r="D133" s="54"/>
      <c r="E133" s="9"/>
      <c r="F133" s="9">
        <v>0.3</v>
      </c>
      <c r="G133" s="59">
        <f t="shared" si="15"/>
        <v>0.3</v>
      </c>
      <c r="H133" s="59"/>
      <c r="I133" s="172"/>
    </row>
    <row r="134" spans="1:16" s="154" customFormat="1" ht="31.5" customHeight="1">
      <c r="A134" s="48"/>
      <c r="B134" s="51" t="s">
        <v>530</v>
      </c>
      <c r="C134" s="52"/>
      <c r="D134" s="54"/>
      <c r="E134" s="9"/>
      <c r="F134" s="9">
        <v>24.9</v>
      </c>
      <c r="G134" s="59">
        <f t="shared" si="15"/>
        <v>24.9</v>
      </c>
      <c r="H134" s="59"/>
      <c r="I134" s="172"/>
    </row>
    <row r="135" spans="1:16" s="154" customFormat="1" ht="31.5" customHeight="1">
      <c r="A135" s="48"/>
      <c r="B135" s="51" t="s">
        <v>588</v>
      </c>
      <c r="C135" s="52"/>
      <c r="D135" s="54"/>
      <c r="E135" s="9"/>
      <c r="F135" s="9">
        <v>8</v>
      </c>
      <c r="G135" s="59">
        <f t="shared" si="15"/>
        <v>8</v>
      </c>
      <c r="H135" s="59"/>
      <c r="I135" s="172"/>
    </row>
    <row r="136" spans="1:16" s="154" customFormat="1" ht="37.5" customHeight="1">
      <c r="A136" s="260" t="s">
        <v>125</v>
      </c>
      <c r="B136" s="260"/>
      <c r="C136" s="54"/>
      <c r="D136" s="8"/>
      <c r="E136" s="8"/>
      <c r="F136" s="8"/>
      <c r="G136" s="59">
        <f t="shared" si="15"/>
        <v>0</v>
      </c>
      <c r="H136" s="49"/>
      <c r="P136" s="169"/>
    </row>
    <row r="137" spans="1:16" s="154" customFormat="1" ht="37.5" customHeight="1">
      <c r="A137" s="259" t="s">
        <v>94</v>
      </c>
      <c r="B137" s="259"/>
      <c r="C137" s="130">
        <v>1035</v>
      </c>
      <c r="D137" s="34">
        <f>D141+D138+D139+D140</f>
        <v>52.9</v>
      </c>
      <c r="E137" s="15">
        <v>0</v>
      </c>
      <c r="F137" s="34">
        <f>F138+F139+F140+F141</f>
        <v>46.900000000000006</v>
      </c>
      <c r="G137" s="106">
        <f t="shared" si="0"/>
        <v>46.900000000000006</v>
      </c>
      <c r="H137" s="129"/>
      <c r="P137" s="169"/>
    </row>
    <row r="138" spans="1:16" s="154" customFormat="1" ht="70.5" customHeight="1">
      <c r="A138" s="200"/>
      <c r="B138" s="51" t="s">
        <v>590</v>
      </c>
      <c r="C138" s="54"/>
      <c r="D138" s="9">
        <v>52.9</v>
      </c>
      <c r="E138" s="8"/>
      <c r="F138" s="8">
        <v>0</v>
      </c>
      <c r="G138" s="59">
        <f>F138-E138</f>
        <v>0</v>
      </c>
      <c r="H138" s="49"/>
      <c r="P138" s="169"/>
    </row>
    <row r="139" spans="1:16" s="154" customFormat="1" ht="37.5" customHeight="1">
      <c r="A139" s="200"/>
      <c r="B139" s="51" t="s">
        <v>589</v>
      </c>
      <c r="C139" s="54"/>
      <c r="D139" s="8"/>
      <c r="E139" s="8"/>
      <c r="F139" s="9">
        <v>36</v>
      </c>
      <c r="G139" s="59">
        <f t="shared" ref="G139:G140" si="16">F139-E139</f>
        <v>36</v>
      </c>
      <c r="H139" s="49"/>
      <c r="P139" s="169"/>
    </row>
    <row r="140" spans="1:16" s="154" customFormat="1" ht="37.5" customHeight="1">
      <c r="A140" s="200"/>
      <c r="B140" s="57" t="s">
        <v>538</v>
      </c>
      <c r="C140" s="54"/>
      <c r="D140" s="8"/>
      <c r="E140" s="8"/>
      <c r="F140" s="9">
        <v>4.2</v>
      </c>
      <c r="G140" s="59">
        <f t="shared" si="16"/>
        <v>4.2</v>
      </c>
      <c r="H140" s="49"/>
      <c r="P140" s="169"/>
    </row>
    <row r="141" spans="1:16" s="154" customFormat="1" ht="30.75" customHeight="1">
      <c r="A141" s="200"/>
      <c r="B141" s="57" t="s">
        <v>291</v>
      </c>
      <c r="C141" s="58"/>
      <c r="D141" s="9"/>
      <c r="E141" s="9">
        <v>0</v>
      </c>
      <c r="F141" s="9">
        <v>6.7</v>
      </c>
      <c r="G141" s="59">
        <f>F141-E141</f>
        <v>6.7</v>
      </c>
      <c r="H141" s="49"/>
      <c r="P141" s="169"/>
    </row>
    <row r="142" spans="1:16" s="154" customFormat="1" ht="30.75" customHeight="1">
      <c r="A142" s="256" t="s">
        <v>543</v>
      </c>
      <c r="B142" s="256"/>
      <c r="C142" s="58"/>
      <c r="D142" s="9"/>
      <c r="E142" s="9"/>
      <c r="F142" s="34"/>
      <c r="G142" s="59"/>
      <c r="H142" s="49"/>
      <c r="P142" s="169"/>
    </row>
    <row r="143" spans="1:16" s="154" customFormat="1" ht="41.25" customHeight="1">
      <c r="A143" s="200"/>
      <c r="B143" s="117" t="s">
        <v>91</v>
      </c>
      <c r="C143" s="130">
        <v>1160</v>
      </c>
      <c r="D143" s="9"/>
      <c r="E143" s="8"/>
      <c r="F143" s="34">
        <v>5.8</v>
      </c>
      <c r="G143" s="59"/>
      <c r="H143" s="49"/>
      <c r="P143" s="169"/>
    </row>
    <row r="144" spans="1:16">
      <c r="B144" s="82"/>
      <c r="D144" s="152"/>
      <c r="E144" s="153"/>
      <c r="F144" s="153"/>
      <c r="P144" s="169"/>
    </row>
    <row r="145" spans="2:16" ht="24.75" customHeight="1">
      <c r="B145" s="103" t="s">
        <v>419</v>
      </c>
      <c r="C145" s="11"/>
      <c r="D145" s="262"/>
      <c r="E145" s="262"/>
      <c r="F145" s="159"/>
      <c r="G145" s="257" t="s">
        <v>631</v>
      </c>
      <c r="H145" s="257"/>
      <c r="P145" s="170"/>
    </row>
    <row r="146" spans="2:16">
      <c r="B146" s="160" t="s">
        <v>63</v>
      </c>
      <c r="C146" s="12"/>
      <c r="D146" s="263" t="s">
        <v>69</v>
      </c>
      <c r="E146" s="263"/>
      <c r="F146" s="157"/>
      <c r="G146" s="258" t="s">
        <v>20</v>
      </c>
      <c r="H146" s="258"/>
      <c r="P146" s="169"/>
    </row>
    <row r="147" spans="2:16">
      <c r="B147" s="82"/>
      <c r="D147" s="152"/>
      <c r="E147" s="153"/>
      <c r="F147" s="153"/>
      <c r="P147" s="170"/>
    </row>
    <row r="148" spans="2:16">
      <c r="B148" s="82"/>
      <c r="D148" s="152"/>
      <c r="E148" s="153"/>
      <c r="F148" s="153"/>
      <c r="P148" s="170"/>
    </row>
    <row r="149" spans="2:16">
      <c r="B149" s="82"/>
      <c r="D149" s="152"/>
      <c r="E149" s="153"/>
      <c r="F149" s="153"/>
    </row>
    <row r="150" spans="2:16">
      <c r="B150" s="82"/>
      <c r="D150" s="152"/>
      <c r="E150" s="153"/>
      <c r="F150" s="153"/>
    </row>
    <row r="151" spans="2:16">
      <c r="B151" s="82"/>
      <c r="D151" s="152"/>
      <c r="E151" s="153"/>
      <c r="F151" s="153"/>
    </row>
    <row r="152" spans="2:16">
      <c r="B152" s="82"/>
      <c r="D152" s="152"/>
      <c r="E152" s="153"/>
      <c r="F152" s="153"/>
    </row>
    <row r="153" spans="2:16">
      <c r="B153" s="82"/>
      <c r="D153" s="152"/>
      <c r="E153" s="153"/>
      <c r="F153" s="153"/>
    </row>
    <row r="154" spans="2:16">
      <c r="B154" s="82"/>
      <c r="D154" s="152"/>
      <c r="E154" s="153"/>
      <c r="F154" s="153"/>
    </row>
    <row r="155" spans="2:16">
      <c r="B155" s="82"/>
      <c r="D155" s="152"/>
      <c r="E155" s="153"/>
      <c r="F155" s="153"/>
    </row>
    <row r="156" spans="2:16">
      <c r="B156" s="82"/>
      <c r="D156" s="152"/>
      <c r="E156" s="153"/>
      <c r="F156" s="153"/>
    </row>
    <row r="157" spans="2:16">
      <c r="B157" s="82"/>
      <c r="D157" s="152"/>
      <c r="E157" s="153"/>
      <c r="F157" s="153"/>
    </row>
    <row r="158" spans="2:16">
      <c r="B158" s="82"/>
      <c r="D158" s="152"/>
      <c r="E158" s="153"/>
      <c r="F158" s="153"/>
    </row>
    <row r="159" spans="2:16">
      <c r="B159" s="82"/>
      <c r="D159" s="152"/>
      <c r="E159" s="153"/>
      <c r="F159" s="153"/>
    </row>
    <row r="160" spans="2:16">
      <c r="B160" s="82"/>
      <c r="D160" s="152"/>
      <c r="E160" s="153"/>
      <c r="F160" s="153"/>
    </row>
    <row r="161" spans="2:6">
      <c r="B161" s="82"/>
      <c r="D161" s="152"/>
      <c r="E161" s="153"/>
      <c r="F161" s="153"/>
    </row>
    <row r="162" spans="2:6">
      <c r="B162" s="82"/>
      <c r="D162" s="152"/>
      <c r="E162" s="153"/>
      <c r="F162" s="153"/>
    </row>
    <row r="163" spans="2:6">
      <c r="B163" s="82"/>
      <c r="D163" s="152"/>
      <c r="E163" s="153"/>
      <c r="F163" s="153"/>
    </row>
    <row r="164" spans="2:6">
      <c r="B164" s="82"/>
      <c r="D164" s="152"/>
      <c r="E164" s="153"/>
      <c r="F164" s="153"/>
    </row>
    <row r="165" spans="2:6">
      <c r="B165" s="82"/>
      <c r="D165" s="152"/>
      <c r="E165" s="153"/>
      <c r="F165" s="153"/>
    </row>
    <row r="166" spans="2:6">
      <c r="B166" s="82"/>
      <c r="D166" s="152"/>
      <c r="E166" s="153"/>
      <c r="F166" s="153"/>
    </row>
    <row r="167" spans="2:6">
      <c r="B167" s="82"/>
      <c r="D167" s="152"/>
      <c r="E167" s="153"/>
      <c r="F167" s="153"/>
    </row>
    <row r="168" spans="2:6">
      <c r="B168" s="82"/>
      <c r="D168" s="152"/>
      <c r="E168" s="153"/>
      <c r="F168" s="153"/>
    </row>
    <row r="169" spans="2:6">
      <c r="B169" s="82"/>
      <c r="D169" s="152"/>
      <c r="E169" s="153"/>
      <c r="F169" s="153"/>
    </row>
    <row r="170" spans="2:6">
      <c r="B170" s="82"/>
      <c r="D170" s="152"/>
      <c r="E170" s="153"/>
      <c r="F170" s="153"/>
    </row>
    <row r="171" spans="2:6">
      <c r="B171" s="82"/>
      <c r="D171" s="152"/>
      <c r="E171" s="153"/>
      <c r="F171" s="153"/>
    </row>
    <row r="172" spans="2:6">
      <c r="B172" s="82"/>
      <c r="D172" s="152"/>
      <c r="E172" s="153"/>
      <c r="F172" s="153"/>
    </row>
    <row r="173" spans="2:6">
      <c r="B173" s="82"/>
      <c r="D173" s="152"/>
      <c r="E173" s="153"/>
      <c r="F173" s="153"/>
    </row>
    <row r="174" spans="2:6">
      <c r="B174" s="82"/>
      <c r="D174" s="152"/>
      <c r="E174" s="153"/>
      <c r="F174" s="153"/>
    </row>
    <row r="175" spans="2:6">
      <c r="B175" s="82"/>
      <c r="D175" s="152"/>
      <c r="E175" s="153"/>
      <c r="F175" s="153"/>
    </row>
    <row r="176" spans="2:6">
      <c r="B176" s="82"/>
      <c r="D176" s="152"/>
      <c r="E176" s="153"/>
      <c r="F176" s="153"/>
    </row>
    <row r="177" spans="2:6">
      <c r="B177" s="82"/>
      <c r="D177" s="152"/>
      <c r="E177" s="153"/>
      <c r="F177" s="153"/>
    </row>
    <row r="178" spans="2:6">
      <c r="B178" s="82"/>
      <c r="D178" s="152"/>
      <c r="E178" s="153"/>
      <c r="F178" s="153"/>
    </row>
    <row r="179" spans="2:6">
      <c r="B179" s="82"/>
      <c r="D179" s="152"/>
      <c r="E179" s="153"/>
      <c r="F179" s="153"/>
    </row>
    <row r="180" spans="2:6">
      <c r="B180" s="82"/>
      <c r="D180" s="152"/>
      <c r="E180" s="153"/>
      <c r="F180" s="153"/>
    </row>
    <row r="181" spans="2:6">
      <c r="B181" s="82"/>
      <c r="D181" s="152"/>
      <c r="E181" s="153"/>
      <c r="F181" s="153"/>
    </row>
    <row r="182" spans="2:6">
      <c r="B182" s="82"/>
      <c r="D182" s="152"/>
      <c r="E182" s="153"/>
      <c r="F182" s="153"/>
    </row>
    <row r="183" spans="2:6">
      <c r="B183" s="82"/>
      <c r="D183" s="152"/>
      <c r="E183" s="153"/>
      <c r="F183" s="153"/>
    </row>
    <row r="184" spans="2:6">
      <c r="B184" s="82"/>
      <c r="D184" s="152"/>
      <c r="E184" s="153"/>
      <c r="F184" s="153"/>
    </row>
    <row r="185" spans="2:6">
      <c r="B185" s="82"/>
      <c r="D185" s="152"/>
      <c r="E185" s="153"/>
      <c r="F185" s="153"/>
    </row>
    <row r="186" spans="2:6">
      <c r="B186" s="82"/>
      <c r="D186" s="152"/>
      <c r="E186" s="153"/>
      <c r="F186" s="153"/>
    </row>
    <row r="187" spans="2:6">
      <c r="B187" s="82"/>
      <c r="D187" s="152"/>
      <c r="E187" s="153"/>
      <c r="F187" s="153"/>
    </row>
    <row r="188" spans="2:6">
      <c r="B188" s="82"/>
      <c r="D188" s="152"/>
      <c r="E188" s="153"/>
      <c r="F188" s="153"/>
    </row>
    <row r="189" spans="2:6">
      <c r="B189" s="82"/>
      <c r="D189" s="152"/>
      <c r="E189" s="153"/>
      <c r="F189" s="153"/>
    </row>
    <row r="190" spans="2:6">
      <c r="B190" s="82"/>
      <c r="D190" s="152"/>
      <c r="E190" s="153"/>
      <c r="F190" s="153"/>
    </row>
    <row r="191" spans="2:6">
      <c r="B191" s="82"/>
      <c r="D191" s="152"/>
      <c r="E191" s="153"/>
      <c r="F191" s="153"/>
    </row>
    <row r="192" spans="2:6">
      <c r="B192" s="82"/>
      <c r="D192" s="152"/>
      <c r="E192" s="153"/>
      <c r="F192" s="153"/>
    </row>
    <row r="193" spans="2:6">
      <c r="B193" s="82"/>
      <c r="D193" s="152"/>
      <c r="E193" s="153"/>
      <c r="F193" s="153"/>
    </row>
    <row r="194" spans="2:6">
      <c r="B194" s="82"/>
      <c r="D194" s="152"/>
      <c r="E194" s="153"/>
      <c r="F194" s="153"/>
    </row>
    <row r="195" spans="2:6">
      <c r="B195" s="82"/>
      <c r="D195" s="152"/>
      <c r="E195" s="153"/>
      <c r="F195" s="153"/>
    </row>
    <row r="196" spans="2:6">
      <c r="B196" s="82"/>
      <c r="D196" s="152"/>
      <c r="E196" s="153"/>
      <c r="F196" s="153"/>
    </row>
    <row r="197" spans="2:6">
      <c r="B197" s="82"/>
      <c r="D197" s="152"/>
      <c r="E197" s="153"/>
      <c r="F197" s="153"/>
    </row>
    <row r="198" spans="2:6">
      <c r="B198" s="82"/>
      <c r="D198" s="152"/>
      <c r="E198" s="153"/>
      <c r="F198" s="153"/>
    </row>
    <row r="199" spans="2:6">
      <c r="B199" s="82"/>
      <c r="D199" s="152"/>
      <c r="E199" s="153"/>
      <c r="F199" s="153"/>
    </row>
    <row r="200" spans="2:6">
      <c r="B200" s="82"/>
      <c r="D200" s="152"/>
      <c r="E200" s="153"/>
      <c r="F200" s="153"/>
    </row>
    <row r="201" spans="2:6">
      <c r="B201" s="82"/>
    </row>
    <row r="202" spans="2:6">
      <c r="B202" s="155"/>
    </row>
    <row r="203" spans="2:6">
      <c r="B203" s="155"/>
    </row>
    <row r="204" spans="2:6">
      <c r="B204" s="155"/>
    </row>
    <row r="205" spans="2:6">
      <c r="B205" s="155"/>
    </row>
    <row r="206" spans="2:6">
      <c r="B206" s="155"/>
    </row>
    <row r="207" spans="2:6">
      <c r="B207" s="155"/>
    </row>
    <row r="208" spans="2:6">
      <c r="B208" s="155"/>
    </row>
    <row r="209" spans="2:2">
      <c r="B209" s="155"/>
    </row>
    <row r="210" spans="2:2">
      <c r="B210" s="155"/>
    </row>
    <row r="211" spans="2:2">
      <c r="B211" s="155"/>
    </row>
    <row r="212" spans="2:2">
      <c r="B212" s="155"/>
    </row>
    <row r="213" spans="2:2">
      <c r="B213" s="155"/>
    </row>
    <row r="214" spans="2:2">
      <c r="B214" s="155"/>
    </row>
    <row r="215" spans="2:2">
      <c r="B215" s="155"/>
    </row>
    <row r="216" spans="2:2">
      <c r="B216" s="155"/>
    </row>
    <row r="217" spans="2:2">
      <c r="B217" s="155"/>
    </row>
    <row r="218" spans="2:2">
      <c r="B218" s="155"/>
    </row>
    <row r="219" spans="2:2">
      <c r="B219" s="155"/>
    </row>
    <row r="220" spans="2:2">
      <c r="B220" s="155"/>
    </row>
    <row r="221" spans="2:2">
      <c r="B221" s="155"/>
    </row>
    <row r="222" spans="2:2">
      <c r="B222" s="155"/>
    </row>
    <row r="223" spans="2:2">
      <c r="B223" s="155"/>
    </row>
    <row r="224" spans="2:2">
      <c r="B224" s="155"/>
    </row>
    <row r="225" spans="2:2">
      <c r="B225" s="155"/>
    </row>
    <row r="226" spans="2:2">
      <c r="B226" s="155"/>
    </row>
    <row r="227" spans="2:2">
      <c r="B227" s="155"/>
    </row>
    <row r="228" spans="2:2">
      <c r="B228" s="155"/>
    </row>
    <row r="229" spans="2:2">
      <c r="B229" s="155"/>
    </row>
    <row r="230" spans="2:2">
      <c r="B230" s="155"/>
    </row>
    <row r="231" spans="2:2">
      <c r="B231" s="155"/>
    </row>
    <row r="232" spans="2:2">
      <c r="B232" s="155"/>
    </row>
    <row r="233" spans="2:2">
      <c r="B233" s="155"/>
    </row>
    <row r="234" spans="2:2">
      <c r="B234" s="155"/>
    </row>
    <row r="235" spans="2:2">
      <c r="B235" s="155"/>
    </row>
    <row r="236" spans="2:2">
      <c r="B236" s="155"/>
    </row>
    <row r="237" spans="2:2">
      <c r="B237" s="155"/>
    </row>
    <row r="238" spans="2:2">
      <c r="B238" s="155"/>
    </row>
    <row r="239" spans="2:2">
      <c r="B239" s="155"/>
    </row>
    <row r="240" spans="2:2">
      <c r="B240" s="155"/>
    </row>
    <row r="241" spans="2:2">
      <c r="B241" s="155"/>
    </row>
    <row r="242" spans="2:2">
      <c r="B242" s="155"/>
    </row>
    <row r="243" spans="2:2">
      <c r="B243" s="155"/>
    </row>
    <row r="244" spans="2:2">
      <c r="B244" s="155"/>
    </row>
    <row r="245" spans="2:2">
      <c r="B245" s="155"/>
    </row>
    <row r="246" spans="2:2">
      <c r="B246" s="155"/>
    </row>
    <row r="247" spans="2:2">
      <c r="B247" s="155"/>
    </row>
    <row r="248" spans="2:2">
      <c r="B248" s="155"/>
    </row>
    <row r="249" spans="2:2">
      <c r="B249" s="155"/>
    </row>
    <row r="250" spans="2:2">
      <c r="B250" s="155"/>
    </row>
    <row r="251" spans="2:2">
      <c r="B251" s="155"/>
    </row>
    <row r="252" spans="2:2">
      <c r="B252" s="155"/>
    </row>
    <row r="253" spans="2:2">
      <c r="B253" s="155"/>
    </row>
    <row r="254" spans="2:2">
      <c r="B254" s="155"/>
    </row>
    <row r="255" spans="2:2">
      <c r="B255" s="155"/>
    </row>
    <row r="256" spans="2:2">
      <c r="B256" s="155"/>
    </row>
    <row r="257" spans="2:2">
      <c r="B257" s="155"/>
    </row>
    <row r="258" spans="2:2">
      <c r="B258" s="155"/>
    </row>
    <row r="259" spans="2:2">
      <c r="B259" s="155"/>
    </row>
    <row r="260" spans="2:2">
      <c r="B260" s="155"/>
    </row>
    <row r="261" spans="2:2">
      <c r="B261" s="155"/>
    </row>
    <row r="262" spans="2:2">
      <c r="B262" s="155"/>
    </row>
    <row r="263" spans="2:2">
      <c r="B263" s="155"/>
    </row>
    <row r="264" spans="2:2">
      <c r="B264" s="155"/>
    </row>
    <row r="265" spans="2:2">
      <c r="B265" s="155"/>
    </row>
    <row r="266" spans="2:2">
      <c r="B266" s="155"/>
    </row>
    <row r="267" spans="2:2">
      <c r="B267" s="155"/>
    </row>
    <row r="268" spans="2:2">
      <c r="B268" s="155"/>
    </row>
    <row r="269" spans="2:2">
      <c r="B269" s="155"/>
    </row>
    <row r="270" spans="2:2">
      <c r="B270" s="155"/>
    </row>
    <row r="271" spans="2:2">
      <c r="B271" s="155"/>
    </row>
    <row r="272" spans="2:2">
      <c r="B272" s="155"/>
    </row>
    <row r="273" spans="2:2">
      <c r="B273" s="155"/>
    </row>
    <row r="274" spans="2:2">
      <c r="B274" s="155"/>
    </row>
    <row r="275" spans="2:2">
      <c r="B275" s="155"/>
    </row>
    <row r="276" spans="2:2">
      <c r="B276" s="155"/>
    </row>
    <row r="277" spans="2:2">
      <c r="B277" s="155"/>
    </row>
    <row r="278" spans="2:2">
      <c r="B278" s="155"/>
    </row>
    <row r="279" spans="2:2">
      <c r="B279" s="155"/>
    </row>
    <row r="280" spans="2:2">
      <c r="B280" s="155"/>
    </row>
    <row r="281" spans="2:2">
      <c r="B281" s="155"/>
    </row>
    <row r="282" spans="2:2">
      <c r="B282" s="155"/>
    </row>
    <row r="283" spans="2:2">
      <c r="B283" s="155"/>
    </row>
    <row r="284" spans="2:2">
      <c r="B284" s="155"/>
    </row>
    <row r="285" spans="2:2">
      <c r="B285" s="155"/>
    </row>
    <row r="286" spans="2:2">
      <c r="B286" s="155"/>
    </row>
    <row r="287" spans="2:2">
      <c r="B287" s="155"/>
    </row>
    <row r="288" spans="2:2">
      <c r="B288" s="155"/>
    </row>
    <row r="289" spans="2:2">
      <c r="B289" s="155"/>
    </row>
    <row r="290" spans="2:2">
      <c r="B290" s="155"/>
    </row>
    <row r="291" spans="2:2">
      <c r="B291" s="155"/>
    </row>
    <row r="292" spans="2:2">
      <c r="B292" s="155"/>
    </row>
    <row r="293" spans="2:2">
      <c r="B293" s="155"/>
    </row>
    <row r="294" spans="2:2">
      <c r="B294" s="155"/>
    </row>
    <row r="295" spans="2:2">
      <c r="B295" s="155"/>
    </row>
    <row r="296" spans="2:2">
      <c r="B296" s="155"/>
    </row>
    <row r="297" spans="2:2">
      <c r="B297" s="155"/>
    </row>
    <row r="298" spans="2:2">
      <c r="B298" s="155"/>
    </row>
    <row r="299" spans="2:2">
      <c r="B299" s="155"/>
    </row>
    <row r="300" spans="2:2">
      <c r="B300" s="155"/>
    </row>
    <row r="301" spans="2:2">
      <c r="B301" s="155"/>
    </row>
    <row r="302" spans="2:2">
      <c r="B302" s="155"/>
    </row>
    <row r="303" spans="2:2">
      <c r="B303" s="155"/>
    </row>
    <row r="304" spans="2:2">
      <c r="B304" s="155"/>
    </row>
    <row r="305" spans="2:2">
      <c r="B305" s="155"/>
    </row>
    <row r="306" spans="2:2">
      <c r="B306" s="155"/>
    </row>
    <row r="307" spans="2:2">
      <c r="B307" s="155"/>
    </row>
    <row r="308" spans="2:2">
      <c r="B308" s="155"/>
    </row>
    <row r="309" spans="2:2">
      <c r="B309" s="155"/>
    </row>
    <row r="310" spans="2:2">
      <c r="B310" s="155"/>
    </row>
    <row r="311" spans="2:2">
      <c r="B311" s="155"/>
    </row>
    <row r="312" spans="2:2">
      <c r="B312" s="155"/>
    </row>
    <row r="313" spans="2:2">
      <c r="B313" s="155"/>
    </row>
    <row r="314" spans="2:2">
      <c r="B314" s="155"/>
    </row>
    <row r="315" spans="2:2">
      <c r="B315" s="155"/>
    </row>
    <row r="316" spans="2:2">
      <c r="B316" s="155"/>
    </row>
    <row r="317" spans="2:2">
      <c r="B317" s="155"/>
    </row>
    <row r="318" spans="2:2">
      <c r="B318" s="155"/>
    </row>
    <row r="319" spans="2:2">
      <c r="B319" s="155"/>
    </row>
    <row r="320" spans="2:2">
      <c r="B320" s="155"/>
    </row>
    <row r="321" spans="2:2">
      <c r="B321" s="155"/>
    </row>
    <row r="322" spans="2:2">
      <c r="B322" s="155"/>
    </row>
    <row r="323" spans="2:2">
      <c r="B323" s="155"/>
    </row>
    <row r="324" spans="2:2">
      <c r="B324" s="155"/>
    </row>
    <row r="325" spans="2:2">
      <c r="B325" s="155"/>
    </row>
    <row r="326" spans="2:2">
      <c r="B326" s="155"/>
    </row>
    <row r="327" spans="2:2">
      <c r="B327" s="155"/>
    </row>
    <row r="328" spans="2:2">
      <c r="B328" s="155"/>
    </row>
    <row r="329" spans="2:2">
      <c r="B329" s="155"/>
    </row>
    <row r="330" spans="2:2">
      <c r="B330" s="155"/>
    </row>
    <row r="331" spans="2:2">
      <c r="B331" s="155"/>
    </row>
    <row r="332" spans="2:2">
      <c r="B332" s="155"/>
    </row>
    <row r="333" spans="2:2">
      <c r="B333" s="155"/>
    </row>
    <row r="334" spans="2:2">
      <c r="B334" s="155"/>
    </row>
    <row r="335" spans="2:2">
      <c r="B335" s="155"/>
    </row>
    <row r="336" spans="2:2">
      <c r="B336" s="155"/>
    </row>
    <row r="337" spans="2:2">
      <c r="B337" s="155"/>
    </row>
    <row r="338" spans="2:2">
      <c r="B338" s="155"/>
    </row>
    <row r="339" spans="2:2">
      <c r="B339" s="155"/>
    </row>
    <row r="340" spans="2:2">
      <c r="B340" s="155"/>
    </row>
    <row r="341" spans="2:2">
      <c r="B341" s="155"/>
    </row>
    <row r="342" spans="2:2">
      <c r="B342" s="155"/>
    </row>
    <row r="343" spans="2:2">
      <c r="B343" s="155"/>
    </row>
    <row r="344" spans="2:2">
      <c r="B344" s="155"/>
    </row>
    <row r="345" spans="2:2">
      <c r="B345" s="155"/>
    </row>
    <row r="346" spans="2:2">
      <c r="B346" s="155"/>
    </row>
    <row r="347" spans="2:2">
      <c r="B347" s="155"/>
    </row>
    <row r="348" spans="2:2">
      <c r="B348" s="155"/>
    </row>
    <row r="349" spans="2:2">
      <c r="B349" s="155"/>
    </row>
    <row r="350" spans="2:2">
      <c r="B350" s="155"/>
    </row>
    <row r="351" spans="2:2">
      <c r="B351" s="155"/>
    </row>
    <row r="352" spans="2:2">
      <c r="B352" s="155"/>
    </row>
    <row r="353" spans="2:2">
      <c r="B353" s="155"/>
    </row>
    <row r="354" spans="2:2">
      <c r="B354" s="155"/>
    </row>
    <row r="355" spans="2:2">
      <c r="B355" s="155"/>
    </row>
    <row r="356" spans="2:2">
      <c r="B356" s="155"/>
    </row>
    <row r="357" spans="2:2">
      <c r="B357" s="155"/>
    </row>
    <row r="358" spans="2:2">
      <c r="B358" s="155"/>
    </row>
    <row r="359" spans="2:2">
      <c r="B359" s="155"/>
    </row>
    <row r="360" spans="2:2">
      <c r="B360" s="155"/>
    </row>
    <row r="361" spans="2:2">
      <c r="B361" s="155"/>
    </row>
    <row r="362" spans="2:2">
      <c r="B362" s="155"/>
    </row>
    <row r="363" spans="2:2">
      <c r="B363" s="155"/>
    </row>
    <row r="364" spans="2:2">
      <c r="B364" s="155"/>
    </row>
    <row r="365" spans="2:2">
      <c r="B365" s="155"/>
    </row>
    <row r="366" spans="2:2">
      <c r="B366" s="155"/>
    </row>
    <row r="367" spans="2:2">
      <c r="B367" s="155"/>
    </row>
    <row r="368" spans="2:2">
      <c r="B368" s="155"/>
    </row>
  </sheetData>
  <mergeCells count="20">
    <mergeCell ref="G146:H146"/>
    <mergeCell ref="A137:B137"/>
    <mergeCell ref="A136:B136"/>
    <mergeCell ref="B2:F2"/>
    <mergeCell ref="D145:E145"/>
    <mergeCell ref="D146:E146"/>
    <mergeCell ref="A27:B27"/>
    <mergeCell ref="A28:B28"/>
    <mergeCell ref="A29:B29"/>
    <mergeCell ref="A40:B40"/>
    <mergeCell ref="A59:B59"/>
    <mergeCell ref="A60:B60"/>
    <mergeCell ref="A74:B74"/>
    <mergeCell ref="A6:B6"/>
    <mergeCell ref="A7:B7"/>
    <mergeCell ref="A10:B10"/>
    <mergeCell ref="A24:B24"/>
    <mergeCell ref="A22:B22"/>
    <mergeCell ref="A142:B142"/>
    <mergeCell ref="G145:H145"/>
  </mergeCells>
  <pageMargins left="0.59055118110236227" right="0.59055118110236227" top="0.98425196850393704" bottom="0.39370078740157483" header="0.31496062992125984" footer="0.31496062992125984"/>
  <pageSetup paperSize="9" scale="8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43"/>
  </sheetPr>
  <dimension ref="A2:N531"/>
  <sheetViews>
    <sheetView view="pageBreakPreview" zoomScale="60" zoomScaleNormal="70" workbookViewId="0">
      <selection activeCell="B3" sqref="B3"/>
    </sheetView>
  </sheetViews>
  <sheetFormatPr defaultRowHeight="18.75"/>
  <cols>
    <col min="1" max="1" width="9.140625" style="12"/>
    <col min="2" max="2" width="109.7109375" style="12" customWidth="1"/>
    <col min="3" max="3" width="14.140625" style="241" customWidth="1"/>
    <col min="4" max="4" width="18.7109375" style="241" customWidth="1"/>
    <col min="5" max="5" width="17.85546875" style="241" customWidth="1"/>
    <col min="6" max="6" width="19" style="241" customWidth="1"/>
    <col min="7" max="7" width="19.28515625" style="12" customWidth="1"/>
    <col min="8" max="8" width="16.42578125" style="12" customWidth="1"/>
    <col min="9" max="9" width="19" style="12" customWidth="1"/>
    <col min="10" max="10" width="16.140625" style="12" customWidth="1"/>
    <col min="11" max="11" width="20.42578125" style="12" customWidth="1"/>
    <col min="12" max="12" width="19.85546875" style="12" customWidth="1"/>
    <col min="13" max="13" width="20.140625" style="12" customWidth="1"/>
    <col min="14" max="14" width="14.85546875" style="12" customWidth="1"/>
    <col min="15" max="16384" width="9.140625" style="12"/>
  </cols>
  <sheetData>
    <row r="2" spans="1:14" ht="22.5" customHeight="1">
      <c r="B2" s="261" t="s">
        <v>123</v>
      </c>
      <c r="C2" s="261"/>
      <c r="D2" s="261"/>
      <c r="E2" s="261"/>
      <c r="F2" s="261"/>
      <c r="G2" s="261"/>
      <c r="H2" s="261"/>
    </row>
    <row r="3" spans="1:14">
      <c r="B3" s="113"/>
      <c r="C3" s="114"/>
      <c r="D3" s="113"/>
      <c r="E3" s="113"/>
      <c r="F3" s="113"/>
      <c r="H3" s="12" t="s">
        <v>68</v>
      </c>
    </row>
    <row r="4" spans="1:14" ht="79.5" customHeight="1">
      <c r="A4" s="61" t="s">
        <v>79</v>
      </c>
      <c r="B4" s="61" t="s">
        <v>26</v>
      </c>
      <c r="C4" s="62" t="s">
        <v>7</v>
      </c>
      <c r="D4" s="62" t="s">
        <v>516</v>
      </c>
      <c r="E4" s="62" t="s">
        <v>517</v>
      </c>
      <c r="F4" s="62" t="s">
        <v>518</v>
      </c>
      <c r="G4" s="50" t="s">
        <v>113</v>
      </c>
      <c r="H4" s="50" t="s">
        <v>116</v>
      </c>
    </row>
    <row r="5" spans="1:14" ht="30.75" customHeight="1">
      <c r="A5" s="63">
        <v>1</v>
      </c>
      <c r="B5" s="63">
        <v>2</v>
      </c>
      <c r="C5" s="50">
        <v>3</v>
      </c>
      <c r="D5" s="50">
        <v>4</v>
      </c>
      <c r="E5" s="50">
        <v>5</v>
      </c>
      <c r="F5" s="50">
        <v>6</v>
      </c>
      <c r="G5" s="63">
        <v>7</v>
      </c>
      <c r="H5" s="63">
        <v>8</v>
      </c>
    </row>
    <row r="6" spans="1:14" ht="30.75" customHeight="1">
      <c r="A6" s="268" t="s">
        <v>86</v>
      </c>
      <c r="B6" s="269"/>
      <c r="C6" s="234"/>
      <c r="D6" s="132">
        <f>SUM(D7,D88,D115,D121,D152,D158,D163,D177,D233,D242,D247,D252,D259,D292,D298)</f>
        <v>46333.2</v>
      </c>
      <c r="E6" s="133">
        <f>SUM(E7,E88,E115,E121,E152,E158,E163,E177,E233,E242,E247,E252,E259,E292,E298)</f>
        <v>112489.8</v>
      </c>
      <c r="F6" s="133">
        <f>SUM(F7,F88,F115,F121,F152,F158,F163,F177,F233,F242,F247,F252,F259,F292,F298)</f>
        <v>81580.399999999994</v>
      </c>
      <c r="G6" s="23">
        <f>F6-E6</f>
        <v>-30909.400000000009</v>
      </c>
      <c r="H6" s="23">
        <f>F6/E6*100</f>
        <v>72.522486483218913</v>
      </c>
      <c r="I6" s="134"/>
      <c r="J6" s="135"/>
    </row>
    <row r="7" spans="1:14" ht="46.5" customHeight="1">
      <c r="A7" s="48" t="s">
        <v>87</v>
      </c>
      <c r="B7" s="293" t="s">
        <v>124</v>
      </c>
      <c r="C7" s="72"/>
      <c r="D7" s="64">
        <f>D9+D34+D84</f>
        <v>26263.4</v>
      </c>
      <c r="E7" s="64">
        <f>E9+E34+E84</f>
        <v>91184.7</v>
      </c>
      <c r="F7" s="64">
        <f>F9+F34+F84</f>
        <v>56001.2</v>
      </c>
      <c r="G7" s="23">
        <f>F7-E7</f>
        <v>-35183.5</v>
      </c>
      <c r="H7" s="23">
        <f>(F7/E7)*100</f>
        <v>61.415127757178553</v>
      </c>
      <c r="K7" s="16"/>
      <c r="L7" s="16"/>
      <c r="M7" s="16"/>
    </row>
    <row r="8" spans="1:14" ht="24.75" customHeight="1">
      <c r="A8" s="63"/>
      <c r="B8" s="52" t="s">
        <v>88</v>
      </c>
      <c r="C8" s="234"/>
      <c r="D8" s="15"/>
      <c r="E8" s="5"/>
      <c r="F8" s="5"/>
      <c r="G8" s="23"/>
      <c r="H8" s="23"/>
      <c r="K8" s="136"/>
      <c r="L8" s="136"/>
      <c r="M8" s="136"/>
    </row>
    <row r="9" spans="1:14" ht="41.25" customHeight="1">
      <c r="A9" s="85" t="s">
        <v>89</v>
      </c>
      <c r="B9" s="66" t="s">
        <v>91</v>
      </c>
      <c r="C9" s="72">
        <v>1010</v>
      </c>
      <c r="D9" s="64">
        <f>SUM(D10,D17:D20)</f>
        <v>15623</v>
      </c>
      <c r="E9" s="64">
        <f>E10+E17+E18+E20</f>
        <v>81620</v>
      </c>
      <c r="F9" s="64">
        <f>F10+F17+F18+F20+F19</f>
        <v>41230.6</v>
      </c>
      <c r="G9" s="88">
        <f t="shared" ref="G9:G261" si="0">F9-E9</f>
        <v>-40389.4</v>
      </c>
      <c r="H9" s="88">
        <f t="shared" ref="H9:H257" si="1">(F9/E9)*100</f>
        <v>50.515314873805437</v>
      </c>
      <c r="I9" s="135"/>
      <c r="J9" s="137"/>
      <c r="K9" s="138"/>
      <c r="L9" s="138"/>
      <c r="M9" s="138"/>
    </row>
    <row r="10" spans="1:14" ht="32.25" customHeight="1">
      <c r="A10" s="65" t="s">
        <v>221</v>
      </c>
      <c r="B10" s="86" t="s">
        <v>110</v>
      </c>
      <c r="C10" s="67">
        <v>1011</v>
      </c>
      <c r="D10" s="34">
        <f>D11+D12+D13+D14+D15+D16</f>
        <v>1439.3</v>
      </c>
      <c r="E10" s="44">
        <f>E13+E14+E15+E16</f>
        <v>5750.2</v>
      </c>
      <c r="F10" s="44">
        <f>F12+F13+F14+F15+F16+F11</f>
        <v>3364.6</v>
      </c>
      <c r="G10" s="41">
        <f t="shared" ref="G10:G19" si="2">F10-E10</f>
        <v>-2385.6</v>
      </c>
      <c r="H10" s="41">
        <f t="shared" si="1"/>
        <v>58.512747382699736</v>
      </c>
      <c r="I10" s="135"/>
      <c r="J10" s="137"/>
      <c r="K10" s="16"/>
      <c r="L10" s="16"/>
      <c r="M10" s="16"/>
      <c r="N10" s="16"/>
    </row>
    <row r="11" spans="1:14" ht="22.5" customHeight="1">
      <c r="A11" s="65"/>
      <c r="B11" s="51" t="s">
        <v>519</v>
      </c>
      <c r="C11" s="67"/>
      <c r="D11" s="34"/>
      <c r="E11" s="44"/>
      <c r="F11" s="9">
        <v>30.9</v>
      </c>
      <c r="G11" s="41"/>
      <c r="H11" s="41"/>
      <c r="I11" s="135"/>
      <c r="J11" s="137"/>
      <c r="K11" s="140">
        <f>K12+K19+K26</f>
        <v>46333.200000000004</v>
      </c>
      <c r="L11" s="140">
        <f t="shared" ref="L11:M11" si="3">L12+L19+L26</f>
        <v>112489.8</v>
      </c>
      <c r="M11" s="140">
        <f t="shared" si="3"/>
        <v>81580.399999999994</v>
      </c>
      <c r="N11" s="16"/>
    </row>
    <row r="12" spans="1:14" ht="24.75" customHeight="1">
      <c r="A12" s="65"/>
      <c r="B12" s="51" t="s">
        <v>180</v>
      </c>
      <c r="C12" s="67"/>
      <c r="D12" s="9"/>
      <c r="E12" s="5"/>
      <c r="F12" s="5">
        <v>3.4</v>
      </c>
      <c r="G12" s="24">
        <f t="shared" si="2"/>
        <v>3.4</v>
      </c>
      <c r="H12" s="24"/>
      <c r="I12" s="16"/>
      <c r="J12" s="137">
        <v>1010</v>
      </c>
      <c r="K12" s="140">
        <f>SUM(D9,D90,D117,D123,D154,D179,D235,D261,D294,D300)</f>
        <v>30652.500000000004</v>
      </c>
      <c r="L12" s="140">
        <f>SUM(E9,E90,E117,E123,E154,E179,E235,E261,E294,E300)</f>
        <v>100262.40000000001</v>
      </c>
      <c r="M12" s="140">
        <f>SUM(F9,F90,F117,F123,F154,F179,F235,F261,F294,F300)</f>
        <v>63378.7</v>
      </c>
    </row>
    <row r="13" spans="1:14" ht="26.25" customHeight="1">
      <c r="A13" s="65"/>
      <c r="B13" s="68" t="s">
        <v>139</v>
      </c>
      <c r="C13" s="67"/>
      <c r="D13" s="9">
        <v>91.9</v>
      </c>
      <c r="E13" s="5">
        <v>90</v>
      </c>
      <c r="F13" s="5">
        <v>258.3</v>
      </c>
      <c r="G13" s="24">
        <f t="shared" si="2"/>
        <v>168.3</v>
      </c>
      <c r="H13" s="24">
        <f t="shared" si="1"/>
        <v>287</v>
      </c>
      <c r="I13" s="135"/>
      <c r="J13" s="137">
        <v>1011</v>
      </c>
      <c r="K13" s="16">
        <f>SUM(D10,D91,D118,D124,D155,D180,D236,D262,D295,)</f>
        <v>6673.6</v>
      </c>
      <c r="L13" s="16">
        <f>SUM(E10,E91,E118,E124,E155,E180,E236,E262,E295,)</f>
        <v>13213.7</v>
      </c>
      <c r="M13" s="16">
        <f>SUM(F10,F91,F118,F124,F155,F180,F236,F262,F295,)</f>
        <v>14540</v>
      </c>
    </row>
    <row r="14" spans="1:14" ht="26.25" customHeight="1">
      <c r="A14" s="65"/>
      <c r="B14" s="51" t="s">
        <v>197</v>
      </c>
      <c r="C14" s="67"/>
      <c r="D14" s="9">
        <v>54.2</v>
      </c>
      <c r="E14" s="5">
        <v>210.2</v>
      </c>
      <c r="F14" s="5">
        <v>125.3</v>
      </c>
      <c r="G14" s="24">
        <f t="shared" si="2"/>
        <v>-84.899999999999991</v>
      </c>
      <c r="H14" s="24">
        <f t="shared" si="1"/>
        <v>59.609895337773558</v>
      </c>
      <c r="I14" s="16"/>
      <c r="J14" s="137">
        <v>1012</v>
      </c>
      <c r="K14" s="16">
        <f t="shared" ref="K14:M15" si="4">SUM(D17,D97,D129,D187,)</f>
        <v>16766.800000000003</v>
      </c>
      <c r="L14" s="16">
        <f t="shared" si="4"/>
        <v>69226.7</v>
      </c>
      <c r="M14" s="16">
        <f t="shared" si="4"/>
        <v>34779.599999999991</v>
      </c>
    </row>
    <row r="15" spans="1:14" ht="27.75" customHeight="1">
      <c r="A15" s="65"/>
      <c r="B15" s="51" t="s">
        <v>155</v>
      </c>
      <c r="C15" s="67"/>
      <c r="D15" s="9">
        <v>68.7</v>
      </c>
      <c r="E15" s="5">
        <v>450</v>
      </c>
      <c r="F15" s="5">
        <v>369.7</v>
      </c>
      <c r="G15" s="24">
        <f t="shared" si="2"/>
        <v>-80.300000000000011</v>
      </c>
      <c r="H15" s="24">
        <f t="shared" si="1"/>
        <v>82.155555555555551</v>
      </c>
      <c r="J15" s="137">
        <v>1013</v>
      </c>
      <c r="K15" s="16">
        <f t="shared" si="4"/>
        <v>3562.8999999999996</v>
      </c>
      <c r="L15" s="16">
        <f t="shared" si="4"/>
        <v>15068.5</v>
      </c>
      <c r="M15" s="16">
        <f t="shared" si="4"/>
        <v>7515.2</v>
      </c>
    </row>
    <row r="16" spans="1:14" ht="27.75" customHeight="1">
      <c r="A16" s="65"/>
      <c r="B16" s="51" t="s">
        <v>137</v>
      </c>
      <c r="C16" s="67"/>
      <c r="D16" s="9">
        <v>1224.5</v>
      </c>
      <c r="E16" s="5">
        <v>5000</v>
      </c>
      <c r="F16" s="5">
        <v>2577</v>
      </c>
      <c r="G16" s="24">
        <f t="shared" si="2"/>
        <v>-2423</v>
      </c>
      <c r="H16" s="24">
        <f t="shared" si="1"/>
        <v>51.54</v>
      </c>
      <c r="J16" s="137">
        <v>1014</v>
      </c>
      <c r="K16" s="16">
        <f>SUM(D19,D301)</f>
        <v>2094.5</v>
      </c>
      <c r="L16" s="16">
        <f>SUM(E19,E301)</f>
        <v>2104</v>
      </c>
      <c r="M16" s="16">
        <f>SUM(F19,F301)</f>
        <v>2417</v>
      </c>
    </row>
    <row r="17" spans="1:14" ht="32.25" customHeight="1">
      <c r="A17" s="65" t="s">
        <v>222</v>
      </c>
      <c r="B17" s="87" t="s">
        <v>4</v>
      </c>
      <c r="C17" s="67">
        <v>1012</v>
      </c>
      <c r="D17" s="44">
        <v>11123</v>
      </c>
      <c r="E17" s="44">
        <v>61906.5</v>
      </c>
      <c r="F17" s="44">
        <f>27080.6+401.6</f>
        <v>27482.199999999997</v>
      </c>
      <c r="G17" s="41">
        <f t="shared" si="2"/>
        <v>-34424.300000000003</v>
      </c>
      <c r="H17" s="41">
        <f t="shared" si="1"/>
        <v>44.393076655924659</v>
      </c>
      <c r="I17" s="139"/>
      <c r="J17" s="137">
        <v>1015</v>
      </c>
      <c r="K17" s="16">
        <f>SUM(D20,D99,D131,D189,D271,)</f>
        <v>1554.7</v>
      </c>
      <c r="L17" s="16">
        <f>SUM(E20,E99,E131,E189,E271,)</f>
        <v>649.5</v>
      </c>
      <c r="M17" s="16">
        <f>SUM(F20,F99,F131,F189,F271,)</f>
        <v>4126.8999999999996</v>
      </c>
    </row>
    <row r="18" spans="1:14" ht="30.75" customHeight="1">
      <c r="A18" s="65" t="s">
        <v>223</v>
      </c>
      <c r="B18" s="87" t="s">
        <v>237</v>
      </c>
      <c r="C18" s="67">
        <v>1013</v>
      </c>
      <c r="D18" s="44">
        <v>2339.1999999999998</v>
      </c>
      <c r="E18" s="44">
        <v>13478.8</v>
      </c>
      <c r="F18" s="44">
        <f>5847.2+88.3</f>
        <v>5935.5</v>
      </c>
      <c r="G18" s="41">
        <f t="shared" si="2"/>
        <v>-7543.2999999999993</v>
      </c>
      <c r="H18" s="41">
        <f t="shared" si="1"/>
        <v>44.035819212392795</v>
      </c>
      <c r="I18" s="141"/>
      <c r="J18" s="137"/>
      <c r="K18" s="16"/>
      <c r="L18" s="16"/>
      <c r="M18" s="16"/>
    </row>
    <row r="19" spans="1:14" ht="30.75" customHeight="1">
      <c r="A19" s="65" t="s">
        <v>224</v>
      </c>
      <c r="B19" s="87" t="s">
        <v>6</v>
      </c>
      <c r="C19" s="67">
        <v>1014</v>
      </c>
      <c r="D19" s="44">
        <v>494.8</v>
      </c>
      <c r="E19" s="44"/>
      <c r="F19" s="44">
        <v>415</v>
      </c>
      <c r="G19" s="41">
        <f t="shared" si="2"/>
        <v>415</v>
      </c>
      <c r="H19" s="23"/>
      <c r="I19" s="141"/>
      <c r="J19" s="137">
        <v>1020</v>
      </c>
      <c r="K19" s="140">
        <f>SUM(D34,D103,D134,D160,D165,D197,D244,D249,D254,D274,D303)</f>
        <v>15455.199999999999</v>
      </c>
      <c r="L19" s="140">
        <f>SUM(E34,E103,E134,E160,E165,E197,E244,E249,E254,E274,E303)</f>
        <v>11994.699999999999</v>
      </c>
      <c r="M19" s="140">
        <f>SUM(F34,F103,F134,F160,F165,F197,F244,F249,F254,F274,F303)</f>
        <v>10992.599999999999</v>
      </c>
    </row>
    <row r="20" spans="1:14" ht="32.25" customHeight="1">
      <c r="A20" s="65" t="s">
        <v>225</v>
      </c>
      <c r="B20" s="87" t="s">
        <v>198</v>
      </c>
      <c r="C20" s="37">
        <v>1015</v>
      </c>
      <c r="D20" s="44">
        <f>D30+D33+D29+D28+D27+D26+D24+D23+D22+D21</f>
        <v>226.7</v>
      </c>
      <c r="E20" s="44">
        <f>E21+E22+E23+E28+E29+E30+E33</f>
        <v>484.5</v>
      </c>
      <c r="F20" s="44">
        <f>F21+F22+F23+F28+F29+F30+F33+F24+F26+F27+F31+F25+F32</f>
        <v>4033.3</v>
      </c>
      <c r="G20" s="41">
        <f t="shared" ref="G20:G43" si="5">F20-E20</f>
        <v>3548.8</v>
      </c>
      <c r="H20" s="41">
        <f t="shared" si="1"/>
        <v>832.46646026831786</v>
      </c>
      <c r="J20" s="137">
        <v>1021</v>
      </c>
      <c r="K20" s="16">
        <f>SUM(D35,D104,D135,D198,D245,D255,D275,D166)</f>
        <v>2050.1999999999998</v>
      </c>
      <c r="L20" s="16">
        <f>SUM(E35,E104,E135,E198,E245,E255,E275,)</f>
        <v>2422.3000000000002</v>
      </c>
      <c r="M20" s="16">
        <f>SUM(F35,F104,F135,F198,F245,F255,F275,)</f>
        <v>2679.2999999999993</v>
      </c>
    </row>
    <row r="21" spans="1:14" ht="27" customHeight="1">
      <c r="A21" s="65"/>
      <c r="B21" s="53" t="s">
        <v>200</v>
      </c>
      <c r="C21" s="45"/>
      <c r="D21" s="9">
        <v>44</v>
      </c>
      <c r="E21" s="5">
        <v>188.4</v>
      </c>
      <c r="F21" s="5">
        <v>226</v>
      </c>
      <c r="G21" s="24">
        <f t="shared" si="5"/>
        <v>37.599999999999994</v>
      </c>
      <c r="H21" s="24">
        <f t="shared" si="1"/>
        <v>119.95753715498938</v>
      </c>
      <c r="J21" s="137">
        <v>1022</v>
      </c>
      <c r="K21" s="16">
        <f>SUM(D43,D139,D161,)</f>
        <v>10117.199999999999</v>
      </c>
      <c r="L21" s="16">
        <f t="shared" ref="L21:M21" si="6">SUM(E43,E139,E161,)</f>
        <v>7309</v>
      </c>
      <c r="M21" s="16">
        <f t="shared" si="6"/>
        <v>5829.7</v>
      </c>
    </row>
    <row r="22" spans="1:14" ht="26.25" customHeight="1">
      <c r="A22" s="65"/>
      <c r="B22" s="53" t="s">
        <v>164</v>
      </c>
      <c r="C22" s="37"/>
      <c r="D22" s="9">
        <v>6.5</v>
      </c>
      <c r="E22" s="5">
        <v>13</v>
      </c>
      <c r="F22" s="5">
        <v>16.399999999999999</v>
      </c>
      <c r="G22" s="24">
        <f t="shared" si="5"/>
        <v>3.3999999999999986</v>
      </c>
      <c r="H22" s="24">
        <f t="shared" si="1"/>
        <v>126.15384615384615</v>
      </c>
      <c r="J22" s="137">
        <v>1023</v>
      </c>
      <c r="K22" s="16">
        <f>SUM(D44,D140,D162,)</f>
        <v>2221.1999999999998</v>
      </c>
      <c r="L22" s="16">
        <f t="shared" ref="L22:M22" si="7">SUM(E44,E140,E162,)</f>
        <v>1593.5</v>
      </c>
      <c r="M22" s="16">
        <f t="shared" si="7"/>
        <v>1259.5</v>
      </c>
    </row>
    <row r="23" spans="1:14" ht="27" customHeight="1">
      <c r="A23" s="65"/>
      <c r="B23" s="53" t="s">
        <v>149</v>
      </c>
      <c r="C23" s="37"/>
      <c r="D23" s="9">
        <v>9.1</v>
      </c>
      <c r="E23" s="5">
        <v>13.1</v>
      </c>
      <c r="F23" s="5">
        <v>14.2</v>
      </c>
      <c r="G23" s="24">
        <f t="shared" si="5"/>
        <v>1.0999999999999996</v>
      </c>
      <c r="H23" s="24">
        <f t="shared" si="1"/>
        <v>108.3969465648855</v>
      </c>
      <c r="J23" s="142">
        <v>1024</v>
      </c>
      <c r="K23" s="16">
        <f>SUM(D45,D304)</f>
        <v>287</v>
      </c>
      <c r="L23" s="12">
        <f>SUM(E45,E304)</f>
        <v>300</v>
      </c>
      <c r="M23" s="12">
        <f>SUM(F45,F304)</f>
        <v>616.40000000000009</v>
      </c>
    </row>
    <row r="24" spans="1:14" ht="28.5" customHeight="1">
      <c r="A24" s="65"/>
      <c r="B24" s="53" t="s">
        <v>253</v>
      </c>
      <c r="C24" s="37"/>
      <c r="D24" s="9"/>
      <c r="E24" s="5"/>
      <c r="F24" s="5">
        <v>10.7</v>
      </c>
      <c r="G24" s="24">
        <f t="shared" si="5"/>
        <v>10.7</v>
      </c>
      <c r="H24" s="24"/>
      <c r="J24" s="142">
        <v>1025</v>
      </c>
      <c r="K24" s="16">
        <f>SUM(D46,D111,D141,D169,D204,D250,D257,D280,)</f>
        <v>779.59999999999991</v>
      </c>
      <c r="L24" s="16">
        <f>SUM(E46,E111,E141,E169,E204,E250,E257,E280,)</f>
        <v>369.9</v>
      </c>
      <c r="M24" s="16">
        <f>SUM(F46,F111,F141,F169,F204,F250,F257,F280,)</f>
        <v>607.69999999999993</v>
      </c>
    </row>
    <row r="25" spans="1:14" ht="26.25" customHeight="1">
      <c r="A25" s="65"/>
      <c r="B25" s="53" t="s">
        <v>310</v>
      </c>
      <c r="C25" s="37"/>
      <c r="D25" s="9"/>
      <c r="E25" s="5"/>
      <c r="F25" s="5">
        <v>0.8</v>
      </c>
      <c r="G25" s="24">
        <f t="shared" si="5"/>
        <v>0.8</v>
      </c>
      <c r="H25" s="24"/>
      <c r="J25" s="142"/>
    </row>
    <row r="26" spans="1:14" ht="24.75" customHeight="1">
      <c r="A26" s="65"/>
      <c r="B26" s="53" t="s">
        <v>254</v>
      </c>
      <c r="C26" s="37"/>
      <c r="D26" s="9"/>
      <c r="E26" s="5"/>
      <c r="F26" s="5">
        <v>255.3</v>
      </c>
      <c r="G26" s="24">
        <f t="shared" si="5"/>
        <v>255.3</v>
      </c>
      <c r="H26" s="24"/>
      <c r="J26" s="142">
        <v>1030</v>
      </c>
      <c r="K26" s="140">
        <f>SUM(D84,D113,D149,D172,D230,)</f>
        <v>225.5</v>
      </c>
      <c r="L26" s="140">
        <f>SUM(E84,E113,E149,E172,E230,)</f>
        <v>232.7</v>
      </c>
      <c r="M26" s="140">
        <f>SUM(F84,F113,F149,F172,F230,)</f>
        <v>7209.0999999999995</v>
      </c>
    </row>
    <row r="27" spans="1:14" ht="24.75" customHeight="1">
      <c r="A27" s="65"/>
      <c r="B27" s="53" t="s">
        <v>314</v>
      </c>
      <c r="C27" s="37"/>
      <c r="D27" s="9"/>
      <c r="E27" s="5"/>
      <c r="F27" s="5">
        <v>2818.3</v>
      </c>
      <c r="G27" s="24">
        <f t="shared" si="5"/>
        <v>2818.3</v>
      </c>
      <c r="H27" s="24"/>
      <c r="J27" s="142">
        <v>1031</v>
      </c>
      <c r="K27" s="16"/>
      <c r="L27" s="16">
        <f t="shared" ref="L27:M27" si="8">SUM(E231,)</f>
        <v>0</v>
      </c>
      <c r="M27" s="16">
        <f t="shared" si="8"/>
        <v>0</v>
      </c>
    </row>
    <row r="28" spans="1:14" ht="22.5" customHeight="1">
      <c r="A28" s="65"/>
      <c r="B28" s="53" t="s">
        <v>522</v>
      </c>
      <c r="C28" s="37"/>
      <c r="D28" s="9">
        <v>25.6</v>
      </c>
      <c r="E28" s="5"/>
      <c r="F28" s="5">
        <v>12.5</v>
      </c>
      <c r="G28" s="24">
        <f t="shared" si="5"/>
        <v>12.5</v>
      </c>
      <c r="H28" s="24"/>
      <c r="J28" s="142">
        <v>1032</v>
      </c>
      <c r="K28" s="16">
        <f>SUM(D85,D150,)</f>
        <v>142</v>
      </c>
      <c r="L28" s="12">
        <f t="shared" ref="L28:M28" si="9">SUM(E85,E150,)</f>
        <v>192.1</v>
      </c>
      <c r="M28" s="12">
        <f t="shared" si="9"/>
        <v>5881.7</v>
      </c>
    </row>
    <row r="29" spans="1:14" ht="27" customHeight="1">
      <c r="A29" s="65"/>
      <c r="B29" s="53" t="s">
        <v>165</v>
      </c>
      <c r="C29" s="37"/>
      <c r="D29" s="9">
        <v>67.400000000000006</v>
      </c>
      <c r="E29" s="5">
        <v>70</v>
      </c>
      <c r="F29" s="5">
        <v>80</v>
      </c>
      <c r="G29" s="24">
        <f t="shared" si="5"/>
        <v>10</v>
      </c>
      <c r="H29" s="24">
        <f t="shared" si="1"/>
        <v>114.28571428571428</v>
      </c>
      <c r="J29" s="142">
        <v>1033</v>
      </c>
      <c r="K29" s="16">
        <f>SUM(D86,D151,)</f>
        <v>30.6</v>
      </c>
      <c r="L29" s="16">
        <f t="shared" ref="L29:M29" si="10">SUM(E86,E151,)</f>
        <v>40.6</v>
      </c>
      <c r="M29" s="16">
        <f t="shared" si="10"/>
        <v>1280.5</v>
      </c>
    </row>
    <row r="30" spans="1:14" ht="25.5" customHeight="1">
      <c r="A30" s="65"/>
      <c r="B30" s="53" t="s">
        <v>146</v>
      </c>
      <c r="C30" s="67"/>
      <c r="D30" s="9">
        <v>51.3</v>
      </c>
      <c r="E30" s="5">
        <v>52</v>
      </c>
      <c r="F30" s="5">
        <v>180.7</v>
      </c>
      <c r="G30" s="24">
        <f t="shared" si="5"/>
        <v>128.69999999999999</v>
      </c>
      <c r="H30" s="24">
        <f t="shared" si="1"/>
        <v>347.49999999999994</v>
      </c>
      <c r="J30" s="142">
        <v>1034</v>
      </c>
    </row>
    <row r="31" spans="1:14" ht="25.5" customHeight="1">
      <c r="A31" s="65"/>
      <c r="B31" s="53" t="s">
        <v>523</v>
      </c>
      <c r="C31" s="67"/>
      <c r="D31" s="9"/>
      <c r="E31" s="5">
        <v>0</v>
      </c>
      <c r="F31" s="5">
        <v>49.7</v>
      </c>
      <c r="G31" s="24">
        <f t="shared" si="5"/>
        <v>49.7</v>
      </c>
      <c r="H31" s="24"/>
      <c r="J31" s="142">
        <v>1035</v>
      </c>
      <c r="K31" s="143">
        <f>SUM(D87,D114,D173,D231)</f>
        <v>52.899999999999991</v>
      </c>
      <c r="L31" s="143">
        <f>SUM(E87,E114,E173,)</f>
        <v>0</v>
      </c>
      <c r="M31" s="165">
        <f>SUM(F87,F114,F173,)</f>
        <v>46.9</v>
      </c>
      <c r="N31" s="164"/>
    </row>
    <row r="32" spans="1:14" ht="27.75" customHeight="1">
      <c r="A32" s="65"/>
      <c r="B32" s="53" t="s">
        <v>600</v>
      </c>
      <c r="C32" s="67"/>
      <c r="D32" s="9"/>
      <c r="E32" s="5"/>
      <c r="F32" s="5">
        <v>19.7</v>
      </c>
      <c r="G32" s="24"/>
      <c r="H32" s="24"/>
      <c r="J32" s="142"/>
      <c r="K32" s="143"/>
      <c r="L32" s="143"/>
      <c r="M32" s="143"/>
    </row>
    <row r="33" spans="1:13" ht="24" customHeight="1">
      <c r="A33" s="65"/>
      <c r="B33" s="57" t="s">
        <v>199</v>
      </c>
      <c r="C33" s="67"/>
      <c r="D33" s="9">
        <v>22.8</v>
      </c>
      <c r="E33" s="5">
        <v>148</v>
      </c>
      <c r="F33" s="5">
        <v>349</v>
      </c>
      <c r="G33" s="24">
        <f t="shared" si="5"/>
        <v>201</v>
      </c>
      <c r="H33" s="24">
        <f t="shared" si="1"/>
        <v>235.81081081081078</v>
      </c>
      <c r="J33" s="142">
        <v>9000</v>
      </c>
      <c r="K33" s="143">
        <f>K13+K20+K27</f>
        <v>8723.7999999999993</v>
      </c>
      <c r="L33" s="143">
        <f t="shared" ref="L33:M33" si="11">L13+L20+L27</f>
        <v>15636</v>
      </c>
      <c r="M33" s="143">
        <f t="shared" si="11"/>
        <v>17219.3</v>
      </c>
    </row>
    <row r="34" spans="1:13" ht="34.5" customHeight="1">
      <c r="A34" s="85" t="s">
        <v>226</v>
      </c>
      <c r="B34" s="69" t="s">
        <v>93</v>
      </c>
      <c r="C34" s="72">
        <v>1020</v>
      </c>
      <c r="D34" s="64">
        <f>SUM(D35,D43:D46)</f>
        <v>10475.4</v>
      </c>
      <c r="E34" s="64">
        <f>E35+E43+E44+E46</f>
        <v>9332</v>
      </c>
      <c r="F34" s="64">
        <f>F35+F43+F44+F46+F45</f>
        <v>7608.3999999999987</v>
      </c>
      <c r="G34" s="88">
        <f t="shared" si="5"/>
        <v>-1723.6000000000013</v>
      </c>
      <c r="H34" s="88">
        <f t="shared" si="1"/>
        <v>81.530218602657513</v>
      </c>
      <c r="J34" s="142">
        <v>9010</v>
      </c>
      <c r="K34" s="143">
        <f t="shared" ref="K34:M37" si="12">K14+K21+K28</f>
        <v>27026</v>
      </c>
      <c r="L34" s="143">
        <f t="shared" si="12"/>
        <v>76727.8</v>
      </c>
      <c r="M34" s="143">
        <f t="shared" si="12"/>
        <v>46490.999999999985</v>
      </c>
    </row>
    <row r="35" spans="1:13" ht="31.5" customHeight="1">
      <c r="A35" s="65" t="s">
        <v>227</v>
      </c>
      <c r="B35" s="86" t="s">
        <v>110</v>
      </c>
      <c r="C35" s="67">
        <v>1021</v>
      </c>
      <c r="D35" s="15">
        <f>D36+D37+D38+D39+D40+D41+D42</f>
        <v>73.8</v>
      </c>
      <c r="E35" s="44">
        <f>E36+E37+E38+E39+E40+E41+E42</f>
        <v>163</v>
      </c>
      <c r="F35" s="44">
        <f>F36+F37+F38+F39+F40+F41+F42</f>
        <v>265.89999999999998</v>
      </c>
      <c r="G35" s="41">
        <f t="shared" si="5"/>
        <v>102.89999999999998</v>
      </c>
      <c r="H35" s="41">
        <f t="shared" si="1"/>
        <v>163.12883435582822</v>
      </c>
      <c r="J35" s="142">
        <v>9020</v>
      </c>
      <c r="K35" s="144">
        <f t="shared" si="12"/>
        <v>5814.7</v>
      </c>
      <c r="L35" s="144">
        <f t="shared" si="12"/>
        <v>16702.599999999999</v>
      </c>
      <c r="M35" s="144">
        <f t="shared" si="12"/>
        <v>10055.200000000001</v>
      </c>
    </row>
    <row r="36" spans="1:13" ht="30" customHeight="1">
      <c r="A36" s="65"/>
      <c r="B36" s="51" t="s">
        <v>203</v>
      </c>
      <c r="C36" s="234"/>
      <c r="D36" s="9"/>
      <c r="E36" s="5">
        <v>40</v>
      </c>
      <c r="F36" s="5">
        <v>27.5</v>
      </c>
      <c r="G36" s="24">
        <f t="shared" si="5"/>
        <v>-12.5</v>
      </c>
      <c r="H36" s="24">
        <f t="shared" si="1"/>
        <v>68.75</v>
      </c>
      <c r="J36" s="142">
        <v>9030</v>
      </c>
      <c r="K36" s="135">
        <f t="shared" si="12"/>
        <v>2381.5</v>
      </c>
      <c r="L36" s="135">
        <f t="shared" si="12"/>
        <v>2404</v>
      </c>
      <c r="M36" s="135">
        <f t="shared" si="12"/>
        <v>3033.4</v>
      </c>
    </row>
    <row r="37" spans="1:13" ht="26.25" customHeight="1">
      <c r="A37" s="65"/>
      <c r="B37" s="51" t="s">
        <v>171</v>
      </c>
      <c r="C37" s="234"/>
      <c r="D37" s="9">
        <v>14.2</v>
      </c>
      <c r="E37" s="5">
        <v>14</v>
      </c>
      <c r="F37" s="5">
        <v>69.3</v>
      </c>
      <c r="G37" s="24">
        <f t="shared" si="5"/>
        <v>55.3</v>
      </c>
      <c r="H37" s="24">
        <f t="shared" si="1"/>
        <v>495</v>
      </c>
      <c r="J37" s="142">
        <v>9040</v>
      </c>
      <c r="K37" s="135">
        <f t="shared" si="12"/>
        <v>2387.2000000000003</v>
      </c>
      <c r="L37" s="135">
        <f t="shared" si="12"/>
        <v>1019.4</v>
      </c>
      <c r="M37" s="135">
        <f t="shared" si="12"/>
        <v>4781.4999999999991</v>
      </c>
    </row>
    <row r="38" spans="1:13" ht="27.75" customHeight="1">
      <c r="A38" s="65"/>
      <c r="B38" s="51" t="s">
        <v>180</v>
      </c>
      <c r="C38" s="234"/>
      <c r="D38" s="9"/>
      <c r="E38" s="5"/>
      <c r="F38" s="5">
        <v>0.3</v>
      </c>
      <c r="G38" s="24">
        <f t="shared" si="5"/>
        <v>0.3</v>
      </c>
      <c r="H38" s="24"/>
      <c r="J38" s="142">
        <v>9050</v>
      </c>
      <c r="K38" s="136">
        <f>SUM(K33:K37)</f>
        <v>46333.2</v>
      </c>
      <c r="L38" s="154">
        <f t="shared" ref="L38:M38" si="13">SUM(L33:L37)</f>
        <v>112489.79999999999</v>
      </c>
      <c r="M38" s="154">
        <f t="shared" si="13"/>
        <v>81580.39999999998</v>
      </c>
    </row>
    <row r="39" spans="1:13" ht="25.5" customHeight="1">
      <c r="A39" s="65"/>
      <c r="B39" s="51" t="s">
        <v>138</v>
      </c>
      <c r="C39" s="67"/>
      <c r="D39" s="9">
        <v>0</v>
      </c>
      <c r="E39" s="5"/>
      <c r="F39" s="5"/>
      <c r="G39" s="24">
        <f t="shared" si="5"/>
        <v>0</v>
      </c>
      <c r="H39" s="24"/>
    </row>
    <row r="40" spans="1:13" ht="25.5" customHeight="1">
      <c r="A40" s="65"/>
      <c r="B40" s="68" t="s">
        <v>139</v>
      </c>
      <c r="C40" s="67"/>
      <c r="D40" s="9">
        <v>31.1</v>
      </c>
      <c r="E40" s="5">
        <v>24</v>
      </c>
      <c r="F40" s="5">
        <v>93.9</v>
      </c>
      <c r="G40" s="24">
        <f t="shared" si="5"/>
        <v>69.900000000000006</v>
      </c>
      <c r="H40" s="24">
        <f t="shared" si="1"/>
        <v>391.25</v>
      </c>
    </row>
    <row r="41" spans="1:13" ht="25.5" customHeight="1">
      <c r="A41" s="65"/>
      <c r="B41" s="51" t="s">
        <v>201</v>
      </c>
      <c r="C41" s="67"/>
      <c r="D41" s="9">
        <v>26.7</v>
      </c>
      <c r="E41" s="5">
        <v>70</v>
      </c>
      <c r="F41" s="5">
        <v>72.900000000000006</v>
      </c>
      <c r="G41" s="24">
        <f t="shared" si="5"/>
        <v>2.9000000000000057</v>
      </c>
      <c r="H41" s="24">
        <f t="shared" si="1"/>
        <v>104.14285714285715</v>
      </c>
    </row>
    <row r="42" spans="1:13" ht="25.5" customHeight="1">
      <c r="A42" s="65"/>
      <c r="B42" s="51" t="s">
        <v>202</v>
      </c>
      <c r="C42" s="67"/>
      <c r="D42" s="9">
        <v>1.8</v>
      </c>
      <c r="E42" s="5">
        <v>15</v>
      </c>
      <c r="F42" s="5">
        <v>2</v>
      </c>
      <c r="G42" s="24">
        <f t="shared" si="5"/>
        <v>-13</v>
      </c>
      <c r="H42" s="24">
        <f t="shared" si="1"/>
        <v>13.333333333333334</v>
      </c>
    </row>
    <row r="43" spans="1:13" ht="31.5" customHeight="1">
      <c r="A43" s="65" t="s">
        <v>228</v>
      </c>
      <c r="B43" s="87" t="s">
        <v>4</v>
      </c>
      <c r="C43" s="37">
        <v>1022</v>
      </c>
      <c r="D43" s="15">
        <v>8298.4</v>
      </c>
      <c r="E43" s="44">
        <v>7309</v>
      </c>
      <c r="F43" s="44">
        <f>5829.7-401.6</f>
        <v>5428.0999999999995</v>
      </c>
      <c r="G43" s="41">
        <f t="shared" si="5"/>
        <v>-1880.9000000000005</v>
      </c>
      <c r="H43" s="41">
        <f t="shared" si="1"/>
        <v>74.265973457381307</v>
      </c>
      <c r="J43" s="141"/>
    </row>
    <row r="44" spans="1:13" ht="30.75" customHeight="1">
      <c r="A44" s="65" t="s">
        <v>229</v>
      </c>
      <c r="B44" s="87" t="s">
        <v>5</v>
      </c>
      <c r="C44" s="37">
        <v>1023</v>
      </c>
      <c r="D44" s="15">
        <v>1826.5</v>
      </c>
      <c r="E44" s="44">
        <v>1593.5</v>
      </c>
      <c r="F44" s="44">
        <f>1259.5-88.3</f>
        <v>1171.2</v>
      </c>
      <c r="G44" s="41">
        <f t="shared" si="0"/>
        <v>-422.29999999999995</v>
      </c>
      <c r="H44" s="41">
        <f t="shared" si="1"/>
        <v>73.498588013806085</v>
      </c>
      <c r="J44" s="141"/>
    </row>
    <row r="45" spans="1:13" ht="25.5" customHeight="1">
      <c r="A45" s="65" t="s">
        <v>565</v>
      </c>
      <c r="B45" s="87" t="s">
        <v>6</v>
      </c>
      <c r="C45" s="37">
        <v>1024</v>
      </c>
      <c r="D45" s="15"/>
      <c r="E45" s="44"/>
      <c r="F45" s="44">
        <v>246.8</v>
      </c>
      <c r="G45" s="41"/>
      <c r="H45" s="41"/>
      <c r="J45" s="141"/>
    </row>
    <row r="46" spans="1:13" ht="33.75" customHeight="1">
      <c r="A46" s="65" t="s">
        <v>230</v>
      </c>
      <c r="B46" s="78" t="s">
        <v>231</v>
      </c>
      <c r="C46" s="37">
        <v>1025</v>
      </c>
      <c r="D46" s="15">
        <f>D47+D48+D49+D50+D51+D52+D53+D54+D55+D56+D57+D58+D59+D60+D61+D62+D63+D64+D65+D66+D67+D68+D69+D70+D71+D72+D73+D74+D75+D76+D77+D78+D79+D80+D81+D82+D83</f>
        <v>276.7</v>
      </c>
      <c r="E46" s="44">
        <f>SUM(E49:E82)</f>
        <v>266.5</v>
      </c>
      <c r="F46" s="44">
        <f>F49+F50+F51+F52+F53+F54+F55+F56+F57+F58+F59+F60+F61+F62+F63+F64+F65+F66+F67+F68+F69+F70+F71+F72+F73+F74+F75+F76+F77+F78+F79+F80+F81+F82+F83</f>
        <v>496.39999999999992</v>
      </c>
      <c r="G46" s="41">
        <f t="shared" ref="G46:G79" si="14">F46-E46</f>
        <v>229.89999999999992</v>
      </c>
      <c r="H46" s="41">
        <f t="shared" si="1"/>
        <v>186.26641651031892</v>
      </c>
    </row>
    <row r="47" spans="1:13" ht="27.75" customHeight="1">
      <c r="A47" s="65"/>
      <c r="B47" s="68" t="s">
        <v>200</v>
      </c>
      <c r="C47" s="98"/>
      <c r="D47" s="9">
        <v>18.100000000000001</v>
      </c>
      <c r="E47" s="15"/>
      <c r="F47" s="15"/>
      <c r="G47" s="106"/>
      <c r="H47" s="106"/>
    </row>
    <row r="48" spans="1:13" ht="24" customHeight="1">
      <c r="A48" s="65"/>
      <c r="B48" s="68" t="s">
        <v>548</v>
      </c>
      <c r="C48" s="98"/>
      <c r="D48" s="15">
        <v>0.2</v>
      </c>
      <c r="E48" s="15"/>
      <c r="F48" s="15"/>
      <c r="G48" s="106"/>
      <c r="H48" s="106"/>
    </row>
    <row r="49" spans="1:8" ht="24.75" customHeight="1">
      <c r="A49" s="65"/>
      <c r="B49" s="68" t="s">
        <v>316</v>
      </c>
      <c r="C49" s="98"/>
      <c r="D49" s="9"/>
      <c r="E49" s="9"/>
      <c r="F49" s="9">
        <v>1.7</v>
      </c>
      <c r="G49" s="59">
        <f>F49-E49</f>
        <v>1.7</v>
      </c>
      <c r="H49" s="59"/>
    </row>
    <row r="50" spans="1:8" ht="26.25" customHeight="1">
      <c r="A50" s="65"/>
      <c r="B50" s="68" t="s">
        <v>295</v>
      </c>
      <c r="C50" s="98"/>
      <c r="D50" s="9">
        <v>2.9</v>
      </c>
      <c r="E50" s="9"/>
      <c r="F50" s="9"/>
      <c r="G50" s="59"/>
      <c r="H50" s="59"/>
    </row>
    <row r="51" spans="1:8" ht="27.75" customHeight="1">
      <c r="A51" s="65"/>
      <c r="B51" s="68" t="s">
        <v>317</v>
      </c>
      <c r="C51" s="98"/>
      <c r="D51" s="9">
        <v>36.6</v>
      </c>
      <c r="E51" s="9">
        <v>14.9</v>
      </c>
      <c r="F51" s="9">
        <v>62.8</v>
      </c>
      <c r="G51" s="59"/>
      <c r="H51" s="59">
        <f t="shared" si="1"/>
        <v>421.47651006711408</v>
      </c>
    </row>
    <row r="52" spans="1:8" ht="24" customHeight="1">
      <c r="A52" s="65"/>
      <c r="B52" s="68" t="s">
        <v>312</v>
      </c>
      <c r="C52" s="98"/>
      <c r="D52" s="9"/>
      <c r="E52" s="9">
        <v>0</v>
      </c>
      <c r="F52" s="9">
        <v>81.8</v>
      </c>
      <c r="G52" s="59">
        <f t="shared" si="14"/>
        <v>81.8</v>
      </c>
      <c r="H52" s="59"/>
    </row>
    <row r="53" spans="1:8" ht="27.75" customHeight="1">
      <c r="A53" s="65"/>
      <c r="B53" s="68" t="s">
        <v>547</v>
      </c>
      <c r="C53" s="98"/>
      <c r="D53" s="9">
        <v>67.099999999999994</v>
      </c>
      <c r="E53" s="9"/>
      <c r="F53" s="9">
        <v>0</v>
      </c>
      <c r="G53" s="59">
        <f t="shared" si="14"/>
        <v>0</v>
      </c>
      <c r="H53" s="59" t="e">
        <f t="shared" si="1"/>
        <v>#DIV/0!</v>
      </c>
    </row>
    <row r="54" spans="1:8" ht="27.75" customHeight="1">
      <c r="A54" s="65"/>
      <c r="B54" s="68" t="s">
        <v>142</v>
      </c>
      <c r="C54" s="98"/>
      <c r="D54" s="9">
        <v>0.7</v>
      </c>
      <c r="E54" s="9"/>
      <c r="F54" s="9">
        <v>2.7</v>
      </c>
      <c r="G54" s="59">
        <f t="shared" si="14"/>
        <v>2.7</v>
      </c>
      <c r="H54" s="59"/>
    </row>
    <row r="55" spans="1:8" ht="24" customHeight="1">
      <c r="A55" s="65"/>
      <c r="B55" s="68" t="s">
        <v>597</v>
      </c>
      <c r="C55" s="98"/>
      <c r="D55" s="9"/>
      <c r="E55" s="9"/>
      <c r="F55" s="9">
        <v>2.8</v>
      </c>
      <c r="G55" s="59"/>
      <c r="H55" s="59"/>
    </row>
    <row r="56" spans="1:8" ht="28.5" customHeight="1">
      <c r="A56" s="65"/>
      <c r="B56" s="55" t="s">
        <v>596</v>
      </c>
      <c r="C56" s="98"/>
      <c r="D56" s="9"/>
      <c r="E56" s="9"/>
      <c r="F56" s="9">
        <v>2</v>
      </c>
      <c r="G56" s="59">
        <f t="shared" si="14"/>
        <v>2</v>
      </c>
      <c r="H56" s="59"/>
    </row>
    <row r="57" spans="1:8" ht="24.75" customHeight="1">
      <c r="A57" s="65"/>
      <c r="B57" s="68" t="s">
        <v>545</v>
      </c>
      <c r="C57" s="101"/>
      <c r="D57" s="9">
        <v>3.9</v>
      </c>
      <c r="E57" s="9">
        <v>8</v>
      </c>
      <c r="F57" s="9">
        <v>4.3</v>
      </c>
      <c r="G57" s="59">
        <f t="shared" si="14"/>
        <v>-3.7</v>
      </c>
      <c r="H57" s="59">
        <f t="shared" si="1"/>
        <v>53.75</v>
      </c>
    </row>
    <row r="58" spans="1:8" ht="25.5" customHeight="1">
      <c r="A58" s="65"/>
      <c r="B58" s="68" t="s">
        <v>524</v>
      </c>
      <c r="C58" s="101"/>
      <c r="D58" s="9">
        <v>8.3000000000000007</v>
      </c>
      <c r="E58" s="9">
        <v>0</v>
      </c>
      <c r="F58" s="9">
        <v>12.4</v>
      </c>
      <c r="G58" s="59">
        <f t="shared" si="14"/>
        <v>12.4</v>
      </c>
      <c r="H58" s="59"/>
    </row>
    <row r="59" spans="1:8" ht="28.5" customHeight="1">
      <c r="A59" s="65"/>
      <c r="B59" s="56" t="s">
        <v>143</v>
      </c>
      <c r="C59" s="101"/>
      <c r="D59" s="9">
        <v>1.9</v>
      </c>
      <c r="E59" s="9">
        <v>1.9</v>
      </c>
      <c r="F59" s="9">
        <v>1</v>
      </c>
      <c r="G59" s="59">
        <f t="shared" si="14"/>
        <v>-0.89999999999999991</v>
      </c>
      <c r="H59" s="59">
        <f t="shared" si="1"/>
        <v>52.631578947368418</v>
      </c>
    </row>
    <row r="60" spans="1:8" ht="26.25" customHeight="1">
      <c r="A60" s="65"/>
      <c r="B60" s="56" t="s">
        <v>144</v>
      </c>
      <c r="C60" s="101"/>
      <c r="D60" s="9">
        <v>0.2</v>
      </c>
      <c r="E60" s="9">
        <v>0.2</v>
      </c>
      <c r="F60" s="9">
        <v>0.1</v>
      </c>
      <c r="G60" s="59">
        <f t="shared" si="14"/>
        <v>-0.1</v>
      </c>
      <c r="H60" s="59">
        <f t="shared" si="1"/>
        <v>50</v>
      </c>
    </row>
    <row r="61" spans="1:8" ht="24.75" customHeight="1">
      <c r="A61" s="65"/>
      <c r="B61" s="56" t="s">
        <v>145</v>
      </c>
      <c r="C61" s="101"/>
      <c r="D61" s="9">
        <v>5.7</v>
      </c>
      <c r="E61" s="9">
        <v>6</v>
      </c>
      <c r="F61" s="9">
        <v>5.4</v>
      </c>
      <c r="G61" s="59">
        <f t="shared" si="14"/>
        <v>-0.59999999999999964</v>
      </c>
      <c r="H61" s="59">
        <f t="shared" si="1"/>
        <v>90</v>
      </c>
    </row>
    <row r="62" spans="1:8" ht="27.75" customHeight="1">
      <c r="A62" s="65"/>
      <c r="B62" s="56" t="s">
        <v>311</v>
      </c>
      <c r="C62" s="101"/>
      <c r="D62" s="9">
        <v>1.8</v>
      </c>
      <c r="E62" s="9">
        <v>1.8</v>
      </c>
      <c r="F62" s="9">
        <v>3.4</v>
      </c>
      <c r="G62" s="59">
        <f t="shared" si="14"/>
        <v>1.5999999999999999</v>
      </c>
      <c r="H62" s="59">
        <f t="shared" si="1"/>
        <v>188.88888888888889</v>
      </c>
    </row>
    <row r="63" spans="1:8" ht="26.25" customHeight="1">
      <c r="A63" s="65"/>
      <c r="B63" s="56" t="s">
        <v>259</v>
      </c>
      <c r="C63" s="101"/>
      <c r="D63" s="9"/>
      <c r="E63" s="9"/>
      <c r="F63" s="9">
        <v>48.6</v>
      </c>
      <c r="G63" s="59">
        <f t="shared" si="14"/>
        <v>48.6</v>
      </c>
      <c r="H63" s="59"/>
    </row>
    <row r="64" spans="1:8" ht="26.25" customHeight="1">
      <c r="A64" s="65"/>
      <c r="B64" s="56" t="s">
        <v>294</v>
      </c>
      <c r="C64" s="101"/>
      <c r="D64" s="9">
        <v>12.6</v>
      </c>
      <c r="E64" s="9">
        <v>9.6999999999999993</v>
      </c>
      <c r="F64" s="9">
        <v>25.1</v>
      </c>
      <c r="G64" s="59">
        <f t="shared" si="14"/>
        <v>15.400000000000002</v>
      </c>
      <c r="H64" s="59">
        <f t="shared" si="1"/>
        <v>258.76288659793818</v>
      </c>
    </row>
    <row r="65" spans="1:8" ht="26.25" customHeight="1">
      <c r="A65" s="65"/>
      <c r="B65" s="56" t="s">
        <v>205</v>
      </c>
      <c r="C65" s="101"/>
      <c r="D65" s="9">
        <v>11.3</v>
      </c>
      <c r="E65" s="9">
        <v>13.5</v>
      </c>
      <c r="F65" s="9">
        <v>8.1999999999999993</v>
      </c>
      <c r="G65" s="59">
        <f t="shared" si="14"/>
        <v>-5.3000000000000007</v>
      </c>
      <c r="H65" s="59">
        <f t="shared" si="1"/>
        <v>60.74074074074074</v>
      </c>
    </row>
    <row r="66" spans="1:8" ht="24" customHeight="1">
      <c r="A66" s="65"/>
      <c r="B66" s="56" t="s">
        <v>549</v>
      </c>
      <c r="C66" s="101"/>
      <c r="D66" s="9">
        <v>7.1</v>
      </c>
      <c r="E66" s="9">
        <v>3.9</v>
      </c>
      <c r="F66" s="9">
        <v>17.399999999999999</v>
      </c>
      <c r="G66" s="59">
        <f t="shared" si="14"/>
        <v>13.499999999999998</v>
      </c>
      <c r="H66" s="59">
        <f t="shared" si="1"/>
        <v>446.15384615384619</v>
      </c>
    </row>
    <row r="67" spans="1:8" ht="27.75" customHeight="1">
      <c r="A67" s="65"/>
      <c r="B67" s="56" t="s">
        <v>546</v>
      </c>
      <c r="C67" s="101"/>
      <c r="D67" s="9">
        <v>9</v>
      </c>
      <c r="E67" s="9">
        <v>60</v>
      </c>
      <c r="F67" s="9">
        <v>0</v>
      </c>
      <c r="G67" s="59">
        <f t="shared" si="14"/>
        <v>-60</v>
      </c>
      <c r="H67" s="59">
        <f t="shared" si="1"/>
        <v>0</v>
      </c>
    </row>
    <row r="68" spans="1:8" ht="26.25" customHeight="1">
      <c r="A68" s="65"/>
      <c r="B68" s="56" t="s">
        <v>206</v>
      </c>
      <c r="C68" s="101"/>
      <c r="D68" s="9">
        <v>16.899999999999999</v>
      </c>
      <c r="E68" s="9">
        <v>43.8</v>
      </c>
      <c r="F68" s="9">
        <v>27.7</v>
      </c>
      <c r="G68" s="59">
        <f t="shared" si="14"/>
        <v>-16.099999999999998</v>
      </c>
      <c r="H68" s="59">
        <f t="shared" si="1"/>
        <v>63.242009132420094</v>
      </c>
    </row>
    <row r="69" spans="1:8" ht="26.25" customHeight="1">
      <c r="A69" s="65"/>
      <c r="B69" s="56" t="s">
        <v>322</v>
      </c>
      <c r="C69" s="101"/>
      <c r="D69" s="9">
        <v>3.7</v>
      </c>
      <c r="E69" s="9">
        <v>3.7</v>
      </c>
      <c r="F69" s="9">
        <v>3.7</v>
      </c>
      <c r="G69" s="59">
        <f t="shared" si="14"/>
        <v>0</v>
      </c>
      <c r="H69" s="59">
        <f t="shared" si="1"/>
        <v>100</v>
      </c>
    </row>
    <row r="70" spans="1:8" ht="24" customHeight="1">
      <c r="A70" s="65"/>
      <c r="B70" s="56" t="s">
        <v>256</v>
      </c>
      <c r="C70" s="101"/>
      <c r="D70" s="9"/>
      <c r="E70" s="9"/>
      <c r="F70" s="9">
        <v>7.1</v>
      </c>
      <c r="G70" s="59">
        <f t="shared" si="14"/>
        <v>7.1</v>
      </c>
      <c r="H70" s="59"/>
    </row>
    <row r="71" spans="1:8" ht="26.25" customHeight="1">
      <c r="A71" s="65"/>
      <c r="B71" s="56" t="s">
        <v>257</v>
      </c>
      <c r="C71" s="101"/>
      <c r="D71" s="9"/>
      <c r="E71" s="9"/>
      <c r="F71" s="9">
        <v>4.7</v>
      </c>
      <c r="G71" s="59">
        <f t="shared" si="14"/>
        <v>4.7</v>
      </c>
      <c r="H71" s="59"/>
    </row>
    <row r="72" spans="1:8" ht="24" customHeight="1">
      <c r="A72" s="65"/>
      <c r="B72" s="56" t="s">
        <v>258</v>
      </c>
      <c r="C72" s="101"/>
      <c r="D72" s="9">
        <v>2</v>
      </c>
      <c r="E72" s="9"/>
      <c r="F72" s="9">
        <v>8.9</v>
      </c>
      <c r="G72" s="59">
        <f t="shared" si="14"/>
        <v>8.9</v>
      </c>
      <c r="H72" s="59"/>
    </row>
    <row r="73" spans="1:8" ht="26.25" customHeight="1">
      <c r="A73" s="65"/>
      <c r="B73" s="56" t="s">
        <v>525</v>
      </c>
      <c r="C73" s="101"/>
      <c r="D73" s="9"/>
      <c r="E73" s="9"/>
      <c r="F73" s="9">
        <v>7.7</v>
      </c>
      <c r="G73" s="59">
        <f t="shared" si="14"/>
        <v>7.7</v>
      </c>
      <c r="H73" s="59"/>
    </row>
    <row r="74" spans="1:8" ht="21" customHeight="1">
      <c r="A74" s="65"/>
      <c r="B74" s="56" t="s">
        <v>315</v>
      </c>
      <c r="C74" s="101"/>
      <c r="D74" s="9"/>
      <c r="E74" s="9"/>
      <c r="F74" s="9">
        <v>16.7</v>
      </c>
      <c r="G74" s="59">
        <f t="shared" si="14"/>
        <v>16.7</v>
      </c>
      <c r="H74" s="59"/>
    </row>
    <row r="75" spans="1:8" ht="27.75" customHeight="1">
      <c r="A75" s="65"/>
      <c r="B75" s="56" t="s">
        <v>526</v>
      </c>
      <c r="C75" s="101"/>
      <c r="D75" s="9">
        <v>3.2</v>
      </c>
      <c r="E75" s="9"/>
      <c r="F75" s="9">
        <v>7.4</v>
      </c>
      <c r="G75" s="59">
        <f t="shared" si="14"/>
        <v>7.4</v>
      </c>
      <c r="H75" s="59"/>
    </row>
    <row r="76" spans="1:8" ht="24.75" customHeight="1">
      <c r="A76" s="65"/>
      <c r="B76" s="52" t="s">
        <v>207</v>
      </c>
      <c r="C76" s="101"/>
      <c r="D76" s="9">
        <v>19.5</v>
      </c>
      <c r="E76" s="9">
        <v>19.5</v>
      </c>
      <c r="F76" s="9">
        <v>13.5</v>
      </c>
      <c r="G76" s="59">
        <f t="shared" si="14"/>
        <v>-6</v>
      </c>
      <c r="H76" s="59">
        <f t="shared" si="1"/>
        <v>69.230769230769226</v>
      </c>
    </row>
    <row r="77" spans="1:8" ht="26.25" customHeight="1">
      <c r="A77" s="65"/>
      <c r="B77" s="56" t="s">
        <v>150</v>
      </c>
      <c r="C77" s="101"/>
      <c r="D77" s="9">
        <v>4.5</v>
      </c>
      <c r="E77" s="9">
        <v>10.8</v>
      </c>
      <c r="F77" s="9">
        <v>10.5</v>
      </c>
      <c r="G77" s="59">
        <f t="shared" si="14"/>
        <v>-0.30000000000000071</v>
      </c>
      <c r="H77" s="59">
        <f t="shared" si="1"/>
        <v>97.222222222222214</v>
      </c>
    </row>
    <row r="78" spans="1:8" ht="28.5" customHeight="1">
      <c r="A78" s="65"/>
      <c r="B78" s="56" t="s">
        <v>255</v>
      </c>
      <c r="C78" s="101"/>
      <c r="D78" s="9"/>
      <c r="E78" s="9"/>
      <c r="F78" s="9">
        <v>28</v>
      </c>
      <c r="G78" s="59">
        <f t="shared" si="14"/>
        <v>28</v>
      </c>
      <c r="H78" s="59"/>
    </row>
    <row r="79" spans="1:8" ht="24" customHeight="1">
      <c r="A79" s="65"/>
      <c r="B79" s="56" t="s">
        <v>269</v>
      </c>
      <c r="C79" s="101"/>
      <c r="D79" s="9">
        <v>14.4</v>
      </c>
      <c r="E79" s="9">
        <v>17.8</v>
      </c>
      <c r="F79" s="9">
        <v>20.100000000000001</v>
      </c>
      <c r="G79" s="59">
        <f t="shared" si="14"/>
        <v>2.3000000000000007</v>
      </c>
      <c r="H79" s="59"/>
    </row>
    <row r="80" spans="1:8" ht="30.75" customHeight="1">
      <c r="A80" s="70"/>
      <c r="B80" s="52" t="s">
        <v>527</v>
      </c>
      <c r="C80" s="50"/>
      <c r="D80" s="9">
        <v>18.3</v>
      </c>
      <c r="E80" s="9">
        <v>36</v>
      </c>
      <c r="F80" s="9">
        <v>40</v>
      </c>
      <c r="G80" s="59">
        <f t="shared" si="0"/>
        <v>4</v>
      </c>
      <c r="H80" s="59">
        <f t="shared" si="1"/>
        <v>111.11111111111111</v>
      </c>
    </row>
    <row r="81" spans="1:12" ht="30.75" customHeight="1">
      <c r="A81" s="70"/>
      <c r="B81" s="52" t="s">
        <v>309</v>
      </c>
      <c r="C81" s="50"/>
      <c r="D81" s="9"/>
      <c r="E81" s="9"/>
      <c r="F81" s="9">
        <v>5.9</v>
      </c>
      <c r="G81" s="59">
        <f t="shared" si="0"/>
        <v>5.9</v>
      </c>
      <c r="H81" s="49"/>
    </row>
    <row r="82" spans="1:12" ht="27" customHeight="1">
      <c r="A82" s="70"/>
      <c r="B82" s="52" t="s">
        <v>595</v>
      </c>
      <c r="C82" s="50"/>
      <c r="D82" s="9">
        <v>6.8</v>
      </c>
      <c r="E82" s="9">
        <v>15</v>
      </c>
      <c r="F82" s="9">
        <v>12.6</v>
      </c>
      <c r="G82" s="59">
        <f>F82-E82</f>
        <v>-2.4000000000000004</v>
      </c>
      <c r="H82" s="59">
        <f t="shared" si="1"/>
        <v>84</v>
      </c>
    </row>
    <row r="83" spans="1:12" ht="27" customHeight="1">
      <c r="A83" s="70"/>
      <c r="B83" s="51" t="s">
        <v>592</v>
      </c>
      <c r="C83" s="50"/>
      <c r="D83" s="9">
        <v>0</v>
      </c>
      <c r="E83" s="9"/>
      <c r="F83" s="9">
        <v>2.2000000000000002</v>
      </c>
      <c r="G83" s="59"/>
      <c r="H83" s="59"/>
    </row>
    <row r="84" spans="1:12" ht="23.25" customHeight="1">
      <c r="A84" s="85" t="s">
        <v>92</v>
      </c>
      <c r="B84" s="71" t="s">
        <v>94</v>
      </c>
      <c r="C84" s="72">
        <v>1030</v>
      </c>
      <c r="D84" s="64">
        <f>D85+D86+D83+D87</f>
        <v>165</v>
      </c>
      <c r="E84" s="64">
        <f>E85+E86</f>
        <v>232.7</v>
      </c>
      <c r="F84" s="64">
        <f>F85+F86+F87</f>
        <v>7162.2</v>
      </c>
      <c r="G84" s="88">
        <f t="shared" si="0"/>
        <v>6929.5</v>
      </c>
      <c r="H84" s="88">
        <f t="shared" si="1"/>
        <v>3077.8685002148691</v>
      </c>
    </row>
    <row r="85" spans="1:12" ht="27" customHeight="1">
      <c r="A85" s="65" t="s">
        <v>232</v>
      </c>
      <c r="B85" s="87" t="s">
        <v>591</v>
      </c>
      <c r="C85" s="67">
        <v>1032</v>
      </c>
      <c r="D85" s="15">
        <v>127.6</v>
      </c>
      <c r="E85" s="44">
        <v>192.1</v>
      </c>
      <c r="F85" s="44">
        <v>5881.7</v>
      </c>
      <c r="G85" s="41">
        <f>F85-E85</f>
        <v>5689.5999999999995</v>
      </c>
      <c r="H85" s="41">
        <f t="shared" si="1"/>
        <v>3061.7907339927124</v>
      </c>
    </row>
    <row r="86" spans="1:12" ht="27" customHeight="1">
      <c r="A86" s="65" t="s">
        <v>233</v>
      </c>
      <c r="B86" s="87" t="s">
        <v>5</v>
      </c>
      <c r="C86" s="67">
        <v>1033</v>
      </c>
      <c r="D86" s="15">
        <v>27.5</v>
      </c>
      <c r="E86" s="44">
        <v>40.6</v>
      </c>
      <c r="F86" s="44">
        <v>1280.5</v>
      </c>
      <c r="G86" s="41">
        <f>F86-E86</f>
        <v>1239.9000000000001</v>
      </c>
      <c r="H86" s="41">
        <f t="shared" si="1"/>
        <v>3153.9408866995072</v>
      </c>
    </row>
    <row r="87" spans="1:12" ht="40.5" customHeight="1">
      <c r="A87" s="65"/>
      <c r="B87" s="51" t="s">
        <v>192</v>
      </c>
      <c r="C87" s="67">
        <v>1035</v>
      </c>
      <c r="D87" s="15">
        <v>9.9</v>
      </c>
      <c r="E87" s="44"/>
      <c r="F87" s="44">
        <v>0</v>
      </c>
      <c r="G87" s="41"/>
      <c r="H87" s="41"/>
    </row>
    <row r="88" spans="1:12" ht="30.75" customHeight="1">
      <c r="A88" s="3" t="s">
        <v>95</v>
      </c>
      <c r="B88" s="294" t="s">
        <v>135</v>
      </c>
      <c r="C88" s="236"/>
      <c r="D88" s="64">
        <f>D90+D103+D113</f>
        <v>9168.9</v>
      </c>
      <c r="E88" s="64">
        <f>E90+E103</f>
        <v>18539.100000000002</v>
      </c>
      <c r="F88" s="64">
        <f>F90+F103</f>
        <v>18227.5</v>
      </c>
      <c r="G88" s="23">
        <f t="shared" si="0"/>
        <v>-311.60000000000218</v>
      </c>
      <c r="H88" s="23">
        <f t="shared" si="1"/>
        <v>98.319228009989686</v>
      </c>
      <c r="I88" s="145"/>
      <c r="J88" s="145"/>
      <c r="K88" s="145"/>
      <c r="L88" s="145"/>
    </row>
    <row r="89" spans="1:12" ht="27" customHeight="1">
      <c r="A89" s="63"/>
      <c r="B89" s="74" t="s">
        <v>88</v>
      </c>
      <c r="C89" s="234"/>
      <c r="D89" s="15"/>
      <c r="E89" s="44"/>
      <c r="F89" s="5"/>
      <c r="G89" s="23"/>
      <c r="H89" s="23"/>
    </row>
    <row r="90" spans="1:12" ht="39" customHeight="1">
      <c r="A90" s="85" t="s">
        <v>96</v>
      </c>
      <c r="B90" s="66" t="s">
        <v>91</v>
      </c>
      <c r="C90" s="72">
        <v>1010</v>
      </c>
      <c r="D90" s="64">
        <f>D91+D97+D98+D99</f>
        <v>7262.4000000000005</v>
      </c>
      <c r="E90" s="64">
        <f>E91+E97+E98+E99</f>
        <v>16358.300000000001</v>
      </c>
      <c r="F90" s="64">
        <f>F91+F97+F98+F99</f>
        <v>15884.400000000001</v>
      </c>
      <c r="G90" s="88">
        <f t="shared" si="0"/>
        <v>-473.89999999999964</v>
      </c>
      <c r="H90" s="88">
        <f t="shared" si="1"/>
        <v>97.102999700457872</v>
      </c>
    </row>
    <row r="91" spans="1:12" ht="27.75" customHeight="1">
      <c r="A91" s="65" t="s">
        <v>214</v>
      </c>
      <c r="B91" s="86" t="s">
        <v>209</v>
      </c>
      <c r="C91" s="67">
        <v>1011</v>
      </c>
      <c r="D91" s="15">
        <f>SUM(D92:D96)</f>
        <v>2986.7000000000003</v>
      </c>
      <c r="E91" s="44">
        <f>E92+E93+E94+E95+E96</f>
        <v>7358.4000000000005</v>
      </c>
      <c r="F91" s="44">
        <f>F92+F93+F94+F95+F96</f>
        <v>7028.1000000000013</v>
      </c>
      <c r="G91" s="41">
        <f t="shared" ref="G91:G100" si="15">F91-E91</f>
        <v>-330.29999999999927</v>
      </c>
      <c r="H91" s="41">
        <f t="shared" si="1"/>
        <v>95.51125244618396</v>
      </c>
    </row>
    <row r="92" spans="1:12" ht="27.75" customHeight="1">
      <c r="A92" s="65"/>
      <c r="B92" s="51" t="s">
        <v>528</v>
      </c>
      <c r="C92" s="45"/>
      <c r="D92" s="9">
        <v>2225.5</v>
      </c>
      <c r="E92" s="44">
        <v>6568</v>
      </c>
      <c r="F92" s="44">
        <v>6037.1</v>
      </c>
      <c r="G92" s="24">
        <f t="shared" si="15"/>
        <v>-530.89999999999964</v>
      </c>
      <c r="H92" s="24">
        <f t="shared" si="1"/>
        <v>91.916869671132773</v>
      </c>
    </row>
    <row r="93" spans="1:12" ht="27" customHeight="1">
      <c r="A93" s="65"/>
      <c r="B93" s="51" t="s">
        <v>155</v>
      </c>
      <c r="C93" s="67"/>
      <c r="D93" s="9">
        <v>4.5999999999999996</v>
      </c>
      <c r="E93" s="44">
        <v>0</v>
      </c>
      <c r="F93" s="44">
        <v>0</v>
      </c>
      <c r="G93" s="24">
        <f t="shared" si="15"/>
        <v>0</v>
      </c>
      <c r="H93" s="24"/>
    </row>
    <row r="94" spans="1:12" ht="29.25" customHeight="1">
      <c r="A94" s="65"/>
      <c r="B94" s="53" t="s">
        <v>152</v>
      </c>
      <c r="C94" s="67"/>
      <c r="D94" s="9">
        <v>368.5</v>
      </c>
      <c r="E94" s="44">
        <v>267.3</v>
      </c>
      <c r="F94" s="44">
        <v>347.6</v>
      </c>
      <c r="G94" s="24">
        <f>F94-E94</f>
        <v>80.300000000000011</v>
      </c>
      <c r="H94" s="24">
        <f t="shared" si="1"/>
        <v>130.0411522633745</v>
      </c>
    </row>
    <row r="95" spans="1:12" ht="27" customHeight="1">
      <c r="A95" s="65"/>
      <c r="B95" s="55" t="s">
        <v>153</v>
      </c>
      <c r="C95" s="67"/>
      <c r="D95" s="9">
        <v>347.3</v>
      </c>
      <c r="E95" s="44">
        <v>483.6</v>
      </c>
      <c r="F95" s="44">
        <v>602.6</v>
      </c>
      <c r="G95" s="24">
        <f t="shared" si="15"/>
        <v>119</v>
      </c>
      <c r="H95" s="24">
        <f t="shared" si="1"/>
        <v>124.60711331679073</v>
      </c>
    </row>
    <row r="96" spans="1:12" ht="27" customHeight="1">
      <c r="A96" s="65"/>
      <c r="B96" s="55" t="s">
        <v>154</v>
      </c>
      <c r="C96" s="67"/>
      <c r="D96" s="9">
        <v>40.799999999999997</v>
      </c>
      <c r="E96" s="44">
        <v>39.5</v>
      </c>
      <c r="F96" s="44">
        <v>40.799999999999997</v>
      </c>
      <c r="G96" s="24">
        <f t="shared" si="15"/>
        <v>1.2999999999999972</v>
      </c>
      <c r="H96" s="24">
        <f t="shared" si="1"/>
        <v>103.29113924050633</v>
      </c>
    </row>
    <row r="97" spans="1:9" ht="31.5" customHeight="1">
      <c r="A97" s="65" t="s">
        <v>215</v>
      </c>
      <c r="B97" s="87" t="s">
        <v>4</v>
      </c>
      <c r="C97" s="67">
        <v>1012</v>
      </c>
      <c r="D97" s="15">
        <v>2560.6</v>
      </c>
      <c r="E97" s="44">
        <v>7270.2</v>
      </c>
      <c r="F97" s="44">
        <v>7270.2</v>
      </c>
      <c r="G97" s="41">
        <f t="shared" si="15"/>
        <v>0</v>
      </c>
      <c r="H97" s="41">
        <f t="shared" si="1"/>
        <v>100</v>
      </c>
    </row>
    <row r="98" spans="1:9" ht="31.5" customHeight="1">
      <c r="A98" s="65" t="s">
        <v>216</v>
      </c>
      <c r="B98" s="87" t="s">
        <v>323</v>
      </c>
      <c r="C98" s="67">
        <v>1013</v>
      </c>
      <c r="D98" s="15">
        <v>554.6</v>
      </c>
      <c r="E98" s="44">
        <v>1578.7</v>
      </c>
      <c r="F98" s="44">
        <v>1573</v>
      </c>
      <c r="G98" s="41">
        <f t="shared" si="15"/>
        <v>-5.7000000000000455</v>
      </c>
      <c r="H98" s="41">
        <f t="shared" si="1"/>
        <v>99.6389434344714</v>
      </c>
    </row>
    <row r="99" spans="1:9" ht="31.5" customHeight="1">
      <c r="A99" s="65" t="s">
        <v>217</v>
      </c>
      <c r="B99" s="87" t="s">
        <v>210</v>
      </c>
      <c r="C99" s="67">
        <v>1015</v>
      </c>
      <c r="D99" s="15">
        <f>D102</f>
        <v>1160.5</v>
      </c>
      <c r="E99" s="44">
        <f>SUM(E100:E102)</f>
        <v>151</v>
      </c>
      <c r="F99" s="44">
        <f>SUM(F100:F102)</f>
        <v>13.1</v>
      </c>
      <c r="G99" s="41">
        <f t="shared" si="15"/>
        <v>-137.9</v>
      </c>
      <c r="H99" s="41">
        <f t="shared" si="1"/>
        <v>8.6754966887417204</v>
      </c>
    </row>
    <row r="100" spans="1:9" ht="31.5" customHeight="1">
      <c r="A100" s="75"/>
      <c r="B100" s="53" t="s">
        <v>260</v>
      </c>
      <c r="C100" s="67"/>
      <c r="D100" s="9"/>
      <c r="E100" s="44">
        <v>0</v>
      </c>
      <c r="F100" s="44">
        <v>13.1</v>
      </c>
      <c r="G100" s="24">
        <f t="shared" si="15"/>
        <v>13.1</v>
      </c>
      <c r="H100" s="23"/>
    </row>
    <row r="101" spans="1:9" ht="31.5" customHeight="1">
      <c r="A101" s="65"/>
      <c r="B101" s="53" t="s">
        <v>211</v>
      </c>
      <c r="C101" s="67"/>
      <c r="D101" s="9"/>
      <c r="E101" s="44">
        <v>1</v>
      </c>
      <c r="F101" s="44"/>
      <c r="G101" s="24">
        <f>F101-E101</f>
        <v>-1</v>
      </c>
      <c r="H101" s="23">
        <f t="shared" si="1"/>
        <v>0</v>
      </c>
    </row>
    <row r="102" spans="1:9" ht="31.5" customHeight="1">
      <c r="A102" s="65"/>
      <c r="B102" s="53" t="s">
        <v>212</v>
      </c>
      <c r="C102" s="67"/>
      <c r="D102" s="9">
        <v>1160.5</v>
      </c>
      <c r="E102" s="44">
        <v>150</v>
      </c>
      <c r="F102" s="44"/>
      <c r="G102" s="24">
        <f>F102-E102</f>
        <v>-150</v>
      </c>
      <c r="H102" s="23">
        <f t="shared" si="1"/>
        <v>0</v>
      </c>
    </row>
    <row r="103" spans="1:9" ht="27" customHeight="1">
      <c r="A103" s="85" t="s">
        <v>97</v>
      </c>
      <c r="B103" s="93" t="s">
        <v>93</v>
      </c>
      <c r="C103" s="72">
        <v>1020</v>
      </c>
      <c r="D103" s="64">
        <f>D104+D111</f>
        <v>1872.6999999999998</v>
      </c>
      <c r="E103" s="64">
        <f>E104+E111</f>
        <v>2180.8000000000002</v>
      </c>
      <c r="F103" s="64">
        <f>F104+F111</f>
        <v>2343.0999999999995</v>
      </c>
      <c r="G103" s="88">
        <f t="shared" si="0"/>
        <v>162.29999999999927</v>
      </c>
      <c r="H103" s="88">
        <f t="shared" si="1"/>
        <v>107.44222303741742</v>
      </c>
    </row>
    <row r="104" spans="1:9" ht="27" customHeight="1">
      <c r="A104" s="65" t="s">
        <v>218</v>
      </c>
      <c r="B104" s="80" t="s">
        <v>220</v>
      </c>
      <c r="C104" s="37">
        <v>1021</v>
      </c>
      <c r="D104" s="15">
        <f>SUM(D105:D110)</f>
        <v>1663.8999999999999</v>
      </c>
      <c r="E104" s="44">
        <f>E105+E106+E107+E108</f>
        <v>2180.8000000000002</v>
      </c>
      <c r="F104" s="44">
        <f>F105+F106+F107+F108</f>
        <v>2343.0999999999995</v>
      </c>
      <c r="G104" s="41">
        <f>F104-E104</f>
        <v>162.29999999999927</v>
      </c>
      <c r="H104" s="41">
        <f t="shared" si="1"/>
        <v>107.44222303741742</v>
      </c>
    </row>
    <row r="105" spans="1:9" ht="27" customHeight="1">
      <c r="A105" s="65"/>
      <c r="B105" s="53" t="s">
        <v>152</v>
      </c>
      <c r="C105" s="234"/>
      <c r="D105" s="9">
        <v>492.6</v>
      </c>
      <c r="E105" s="44">
        <v>722.6</v>
      </c>
      <c r="F105" s="44">
        <v>811</v>
      </c>
      <c r="G105" s="24">
        <f>F105-E105</f>
        <v>88.399999999999977</v>
      </c>
      <c r="H105" s="24">
        <f t="shared" si="1"/>
        <v>112.23360088569056</v>
      </c>
    </row>
    <row r="106" spans="1:9" ht="27" customHeight="1">
      <c r="A106" s="65"/>
      <c r="B106" s="55" t="s">
        <v>153</v>
      </c>
      <c r="C106" s="76"/>
      <c r="D106" s="9">
        <v>840.5</v>
      </c>
      <c r="E106" s="44">
        <v>1307.4000000000001</v>
      </c>
      <c r="F106" s="44">
        <v>1406.2</v>
      </c>
      <c r="G106" s="24">
        <f>F106-E106</f>
        <v>98.799999999999955</v>
      </c>
      <c r="H106" s="24">
        <f t="shared" si="1"/>
        <v>107.55698332568456</v>
      </c>
      <c r="I106" s="16"/>
    </row>
    <row r="107" spans="1:9" ht="27" customHeight="1">
      <c r="A107" s="65"/>
      <c r="B107" s="55" t="s">
        <v>154</v>
      </c>
      <c r="C107" s="234"/>
      <c r="D107" s="9">
        <v>78.7</v>
      </c>
      <c r="E107" s="44">
        <v>106.8</v>
      </c>
      <c r="F107" s="44">
        <v>95.2</v>
      </c>
      <c r="G107" s="24">
        <f>F107-E107</f>
        <v>-11.599999999999994</v>
      </c>
      <c r="H107" s="24">
        <f t="shared" si="1"/>
        <v>89.138576779026224</v>
      </c>
      <c r="I107" s="16"/>
    </row>
    <row r="108" spans="1:9" ht="27" customHeight="1">
      <c r="A108" s="65"/>
      <c r="B108" s="55" t="s">
        <v>213</v>
      </c>
      <c r="C108" s="234"/>
      <c r="D108" s="9">
        <v>40</v>
      </c>
      <c r="E108" s="44">
        <v>44</v>
      </c>
      <c r="F108" s="44">
        <v>30.7</v>
      </c>
      <c r="G108" s="24">
        <f>F108-E108</f>
        <v>-13.3</v>
      </c>
      <c r="H108" s="24">
        <f t="shared" si="1"/>
        <v>69.77272727272728</v>
      </c>
      <c r="I108" s="16"/>
    </row>
    <row r="109" spans="1:9" ht="27" customHeight="1">
      <c r="A109" s="65"/>
      <c r="B109" s="55" t="s">
        <v>287</v>
      </c>
      <c r="C109" s="234"/>
      <c r="D109" s="9">
        <v>150</v>
      </c>
      <c r="E109" s="44"/>
      <c r="F109" s="44"/>
      <c r="G109" s="24"/>
      <c r="H109" s="24"/>
      <c r="I109" s="16"/>
    </row>
    <row r="110" spans="1:9" ht="27" customHeight="1">
      <c r="A110" s="65"/>
      <c r="B110" s="55" t="s">
        <v>580</v>
      </c>
      <c r="C110" s="234"/>
      <c r="D110" s="9">
        <v>62.1</v>
      </c>
      <c r="E110" s="44"/>
      <c r="F110" s="44"/>
      <c r="G110" s="24"/>
      <c r="H110" s="24"/>
      <c r="I110" s="16"/>
    </row>
    <row r="111" spans="1:9" ht="27" customHeight="1">
      <c r="A111" s="65" t="s">
        <v>219</v>
      </c>
      <c r="B111" s="78" t="s">
        <v>234</v>
      </c>
      <c r="C111" s="37">
        <v>1025</v>
      </c>
      <c r="D111" s="15">
        <f>D112</f>
        <v>208.8</v>
      </c>
      <c r="E111" s="44"/>
      <c r="F111" s="44">
        <v>0</v>
      </c>
      <c r="G111" s="41">
        <v>0</v>
      </c>
      <c r="H111" s="112" t="e">
        <f t="shared" si="1"/>
        <v>#DIV/0!</v>
      </c>
      <c r="I111" s="16"/>
    </row>
    <row r="112" spans="1:9" ht="27" customHeight="1">
      <c r="A112" s="65"/>
      <c r="B112" s="119" t="s">
        <v>153</v>
      </c>
      <c r="C112" s="229"/>
      <c r="D112" s="9">
        <v>208.8</v>
      </c>
      <c r="E112" s="5"/>
      <c r="F112" s="5"/>
      <c r="G112" s="24"/>
      <c r="H112" s="23"/>
      <c r="I112" s="16"/>
    </row>
    <row r="113" spans="1:10" ht="27" customHeight="1">
      <c r="A113" s="65" t="s">
        <v>551</v>
      </c>
      <c r="B113" s="93" t="s">
        <v>552</v>
      </c>
      <c r="C113" s="72">
        <v>1030</v>
      </c>
      <c r="D113" s="34">
        <f>D114</f>
        <v>33.799999999999997</v>
      </c>
      <c r="E113" s="5"/>
      <c r="F113" s="5"/>
      <c r="G113" s="24"/>
      <c r="H113" s="23"/>
    </row>
    <row r="114" spans="1:10" ht="40.5" customHeight="1">
      <c r="A114" s="65"/>
      <c r="B114" s="125" t="s">
        <v>550</v>
      </c>
      <c r="C114" s="67">
        <v>1035</v>
      </c>
      <c r="D114" s="9">
        <v>33.799999999999997</v>
      </c>
      <c r="E114" s="5"/>
      <c r="F114" s="5"/>
      <c r="G114" s="24"/>
      <c r="H114" s="23"/>
    </row>
    <row r="115" spans="1:10" ht="51" customHeight="1">
      <c r="A115" s="7" t="s">
        <v>106</v>
      </c>
      <c r="B115" s="295" t="s">
        <v>386</v>
      </c>
      <c r="C115" s="236"/>
      <c r="D115" s="1">
        <f>D117</f>
        <v>6.6</v>
      </c>
      <c r="E115" s="1"/>
      <c r="F115" s="64">
        <f>F117</f>
        <v>2107.5</v>
      </c>
      <c r="G115" s="23">
        <f>F115-E115</f>
        <v>2107.5</v>
      </c>
      <c r="H115" s="23"/>
    </row>
    <row r="116" spans="1:10" ht="28.5" customHeight="1">
      <c r="A116" s="109"/>
      <c r="B116" s="52" t="s">
        <v>88</v>
      </c>
      <c r="C116" s="236"/>
      <c r="D116" s="8"/>
      <c r="E116" s="1"/>
      <c r="F116" s="64"/>
      <c r="G116" s="23"/>
      <c r="H116" s="23"/>
    </row>
    <row r="117" spans="1:10" ht="35.25" customHeight="1">
      <c r="A117" s="85" t="s">
        <v>324</v>
      </c>
      <c r="B117" s="110" t="s">
        <v>91</v>
      </c>
      <c r="C117" s="72">
        <v>1010</v>
      </c>
      <c r="D117" s="34">
        <f>D118</f>
        <v>6.6</v>
      </c>
      <c r="E117" s="64">
        <v>0</v>
      </c>
      <c r="F117" s="64">
        <f>F118</f>
        <v>2107.5</v>
      </c>
      <c r="G117" s="88">
        <f t="shared" ref="G117:G120" si="16">F117-E117</f>
        <v>2107.5</v>
      </c>
      <c r="H117" s="88"/>
    </row>
    <row r="118" spans="1:10" ht="27" customHeight="1">
      <c r="A118" s="65" t="s">
        <v>325</v>
      </c>
      <c r="B118" s="86" t="s">
        <v>209</v>
      </c>
      <c r="C118" s="67">
        <v>1011</v>
      </c>
      <c r="D118" s="15">
        <v>6.6</v>
      </c>
      <c r="E118" s="44">
        <v>0</v>
      </c>
      <c r="F118" s="44">
        <f>F119+F120</f>
        <v>2107.5</v>
      </c>
      <c r="G118" s="41">
        <f t="shared" si="16"/>
        <v>2107.5</v>
      </c>
      <c r="H118" s="24"/>
    </row>
    <row r="119" spans="1:10" ht="27" customHeight="1">
      <c r="A119" s="65"/>
      <c r="B119" s="118" t="s">
        <v>520</v>
      </c>
      <c r="C119" s="67"/>
      <c r="D119" s="15"/>
      <c r="E119" s="44">
        <v>0</v>
      </c>
      <c r="F119" s="44">
        <v>1.9</v>
      </c>
      <c r="G119" s="41"/>
      <c r="H119" s="24"/>
    </row>
    <row r="120" spans="1:10" ht="27" customHeight="1">
      <c r="A120" s="65"/>
      <c r="B120" s="118" t="s">
        <v>137</v>
      </c>
      <c r="C120" s="234"/>
      <c r="D120" s="9">
        <v>6.6</v>
      </c>
      <c r="E120" s="5">
        <v>0</v>
      </c>
      <c r="F120" s="44">
        <v>2105.6</v>
      </c>
      <c r="G120" s="24">
        <f t="shared" si="16"/>
        <v>2105.6</v>
      </c>
      <c r="H120" s="24"/>
    </row>
    <row r="121" spans="1:10" ht="24.75" customHeight="1">
      <c r="A121" s="7" t="s">
        <v>108</v>
      </c>
      <c r="B121" s="296" t="s">
        <v>107</v>
      </c>
      <c r="C121" s="234"/>
      <c r="D121" s="1">
        <f>D123+D134+D149</f>
        <v>6394.5</v>
      </c>
      <c r="E121" s="5"/>
      <c r="F121" s="64">
        <f>F123+F134+F149</f>
        <v>0</v>
      </c>
      <c r="G121" s="23">
        <f t="shared" si="0"/>
        <v>0</v>
      </c>
      <c r="H121" s="23"/>
      <c r="I121" s="145"/>
      <c r="J121" s="145"/>
    </row>
    <row r="122" spans="1:10" ht="24.75" customHeight="1">
      <c r="A122" s="65"/>
      <c r="B122" s="52" t="s">
        <v>88</v>
      </c>
      <c r="C122" s="234"/>
      <c r="D122" s="15"/>
      <c r="E122" s="5"/>
      <c r="F122" s="44"/>
      <c r="G122" s="23"/>
      <c r="H122" s="23"/>
    </row>
    <row r="123" spans="1:10" ht="32.25" customHeight="1">
      <c r="A123" s="85" t="s">
        <v>332</v>
      </c>
      <c r="B123" s="66" t="s">
        <v>91</v>
      </c>
      <c r="C123" s="72">
        <v>1010</v>
      </c>
      <c r="D123" s="64">
        <f>D124+D129+D130+D131</f>
        <v>4079.2</v>
      </c>
      <c r="E123" s="64">
        <f>SUM(E124+E129+E130)</f>
        <v>0</v>
      </c>
      <c r="F123" s="64">
        <f>F124+F129+F130+F131</f>
        <v>0</v>
      </c>
      <c r="G123" s="88">
        <f t="shared" si="0"/>
        <v>0</v>
      </c>
      <c r="H123" s="23"/>
    </row>
    <row r="124" spans="1:10" ht="24.75" customHeight="1">
      <c r="A124" s="65" t="s">
        <v>392</v>
      </c>
      <c r="B124" s="86" t="s">
        <v>236</v>
      </c>
      <c r="C124" s="67">
        <v>1011</v>
      </c>
      <c r="D124" s="15">
        <f>SUM(D125:D128)</f>
        <v>357.6</v>
      </c>
      <c r="E124" s="44">
        <v>0</v>
      </c>
      <c r="F124" s="44">
        <f>F125+F126</f>
        <v>0</v>
      </c>
      <c r="G124" s="41">
        <f>F124-E124</f>
        <v>0</v>
      </c>
      <c r="H124" s="23"/>
    </row>
    <row r="125" spans="1:10" ht="24.75" customHeight="1">
      <c r="A125" s="65"/>
      <c r="B125" s="51" t="s">
        <v>137</v>
      </c>
      <c r="C125" s="234"/>
      <c r="D125" s="9">
        <v>260.60000000000002</v>
      </c>
      <c r="E125" s="5">
        <v>0</v>
      </c>
      <c r="F125" s="5"/>
      <c r="G125" s="24">
        <f>F125-E125</f>
        <v>0</v>
      </c>
      <c r="H125" s="23"/>
    </row>
    <row r="126" spans="1:10" ht="24.75" customHeight="1">
      <c r="A126" s="65"/>
      <c r="B126" s="52" t="s">
        <v>155</v>
      </c>
      <c r="C126" s="234"/>
      <c r="D126" s="9">
        <v>97</v>
      </c>
      <c r="E126" s="5">
        <v>0</v>
      </c>
      <c r="F126" s="5"/>
      <c r="G126" s="24">
        <f>F126-E126</f>
        <v>0</v>
      </c>
      <c r="H126" s="23"/>
    </row>
    <row r="127" spans="1:10" ht="24.75" customHeight="1">
      <c r="A127" s="65"/>
      <c r="B127" s="53" t="s">
        <v>158</v>
      </c>
      <c r="C127" s="234"/>
      <c r="D127" s="9">
        <v>0</v>
      </c>
      <c r="E127" s="5">
        <v>0</v>
      </c>
      <c r="F127" s="5"/>
      <c r="G127" s="24"/>
      <c r="H127" s="23"/>
      <c r="J127" s="16"/>
    </row>
    <row r="128" spans="1:10" ht="24.75" customHeight="1">
      <c r="A128" s="65"/>
      <c r="B128" s="53" t="s">
        <v>156</v>
      </c>
      <c r="C128" s="234"/>
      <c r="D128" s="9">
        <v>0</v>
      </c>
      <c r="E128" s="5">
        <v>0</v>
      </c>
      <c r="F128" s="5"/>
      <c r="G128" s="24"/>
      <c r="H128" s="23"/>
      <c r="J128" s="16"/>
    </row>
    <row r="129" spans="1:10" ht="24.75" customHeight="1">
      <c r="A129" s="65" t="s">
        <v>393</v>
      </c>
      <c r="B129" s="87" t="s">
        <v>4</v>
      </c>
      <c r="C129" s="37">
        <v>1012</v>
      </c>
      <c r="D129" s="15">
        <v>3043.3</v>
      </c>
      <c r="E129" s="146">
        <v>0</v>
      </c>
      <c r="F129" s="44"/>
      <c r="G129" s="41"/>
      <c r="H129" s="23"/>
    </row>
    <row r="130" spans="1:10" ht="24.75" customHeight="1">
      <c r="A130" s="65" t="s">
        <v>394</v>
      </c>
      <c r="B130" s="87" t="s">
        <v>5</v>
      </c>
      <c r="C130" s="37">
        <v>1013</v>
      </c>
      <c r="D130" s="15">
        <v>660.3</v>
      </c>
      <c r="E130" s="146">
        <v>0</v>
      </c>
      <c r="F130" s="44"/>
      <c r="G130" s="41">
        <f t="shared" si="0"/>
        <v>0</v>
      </c>
      <c r="H130" s="23"/>
    </row>
    <row r="131" spans="1:10" ht="24.75" customHeight="1">
      <c r="A131" s="65" t="s">
        <v>333</v>
      </c>
      <c r="B131" s="87" t="s">
        <v>235</v>
      </c>
      <c r="C131" s="37">
        <v>1015</v>
      </c>
      <c r="D131" s="15">
        <f>D133+D132</f>
        <v>18</v>
      </c>
      <c r="E131" s="146">
        <v>0</v>
      </c>
      <c r="F131" s="44"/>
      <c r="G131" s="41"/>
      <c r="H131" s="23"/>
    </row>
    <row r="132" spans="1:10" ht="24.75" customHeight="1">
      <c r="A132" s="65"/>
      <c r="B132" s="87" t="s">
        <v>149</v>
      </c>
      <c r="C132" s="37"/>
      <c r="D132" s="15">
        <v>6.5</v>
      </c>
      <c r="E132" s="146"/>
      <c r="F132" s="44"/>
      <c r="G132" s="41"/>
      <c r="H132" s="23"/>
    </row>
    <row r="133" spans="1:10" ht="24.75" customHeight="1">
      <c r="A133" s="65"/>
      <c r="B133" s="53" t="s">
        <v>146</v>
      </c>
      <c r="C133" s="37"/>
      <c r="D133" s="9">
        <v>11.5</v>
      </c>
      <c r="E133" s="146">
        <v>0</v>
      </c>
      <c r="F133" s="5"/>
      <c r="G133" s="24"/>
      <c r="H133" s="23"/>
    </row>
    <row r="134" spans="1:10" ht="24.75" customHeight="1">
      <c r="A134" s="85" t="s">
        <v>405</v>
      </c>
      <c r="B134" s="71" t="s">
        <v>93</v>
      </c>
      <c r="C134" s="72">
        <v>1020</v>
      </c>
      <c r="D134" s="64">
        <f>SUM(D135,D139:D141)</f>
        <v>2297.8000000000002</v>
      </c>
      <c r="E134" s="64">
        <v>0</v>
      </c>
      <c r="F134" s="64">
        <f>F135+F139+F140+F141</f>
        <v>0</v>
      </c>
      <c r="G134" s="88">
        <f t="shared" si="0"/>
        <v>0</v>
      </c>
      <c r="H134" s="23"/>
    </row>
    <row r="135" spans="1:10" ht="24.75" customHeight="1">
      <c r="A135" s="65" t="s">
        <v>406</v>
      </c>
      <c r="B135" s="80" t="s">
        <v>236</v>
      </c>
      <c r="C135" s="37">
        <v>1021</v>
      </c>
      <c r="D135" s="15">
        <f>D136+D137+D138</f>
        <v>46</v>
      </c>
      <c r="E135" s="146">
        <v>0</v>
      </c>
      <c r="F135" s="44"/>
      <c r="G135" s="41"/>
      <c r="H135" s="23"/>
    </row>
    <row r="136" spans="1:10" ht="24.75" customHeight="1">
      <c r="A136" s="65"/>
      <c r="B136" s="53" t="s">
        <v>157</v>
      </c>
      <c r="C136" s="37"/>
      <c r="D136" s="15">
        <v>29.1</v>
      </c>
      <c r="E136" s="146"/>
      <c r="F136" s="44"/>
      <c r="G136" s="41"/>
      <c r="H136" s="23"/>
    </row>
    <row r="137" spans="1:10" ht="24.75" customHeight="1">
      <c r="A137" s="65"/>
      <c r="B137" s="53" t="s">
        <v>171</v>
      </c>
      <c r="C137" s="37"/>
      <c r="D137" s="15">
        <v>2.6</v>
      </c>
      <c r="E137" s="146"/>
      <c r="F137" s="44"/>
      <c r="G137" s="41"/>
      <c r="H137" s="23"/>
    </row>
    <row r="138" spans="1:10" ht="24.75" customHeight="1">
      <c r="A138" s="65"/>
      <c r="B138" s="120" t="s">
        <v>553</v>
      </c>
      <c r="C138" s="37"/>
      <c r="D138" s="9">
        <v>14.3</v>
      </c>
      <c r="E138" s="146">
        <v>0</v>
      </c>
      <c r="F138" s="5"/>
      <c r="G138" s="24"/>
      <c r="H138" s="23"/>
    </row>
    <row r="139" spans="1:10" ht="24.75" customHeight="1">
      <c r="A139" s="65" t="s">
        <v>407</v>
      </c>
      <c r="B139" s="87" t="s">
        <v>4</v>
      </c>
      <c r="C139" s="37">
        <v>1022</v>
      </c>
      <c r="D139" s="15">
        <v>1818.8</v>
      </c>
      <c r="E139" s="146">
        <v>0</v>
      </c>
      <c r="F139" s="44"/>
      <c r="G139" s="41"/>
      <c r="H139" s="23"/>
    </row>
    <row r="140" spans="1:10" ht="24.75" customHeight="1">
      <c r="A140" s="65" t="s">
        <v>408</v>
      </c>
      <c r="B140" s="87" t="s">
        <v>5</v>
      </c>
      <c r="C140" s="37">
        <v>1023</v>
      </c>
      <c r="D140" s="15">
        <v>394.7</v>
      </c>
      <c r="E140" s="146">
        <v>0</v>
      </c>
      <c r="F140" s="44"/>
      <c r="G140" s="41"/>
      <c r="H140" s="23"/>
      <c r="J140" s="141"/>
    </row>
    <row r="141" spans="1:10" ht="24.75" customHeight="1">
      <c r="A141" s="65" t="s">
        <v>409</v>
      </c>
      <c r="B141" s="78" t="s">
        <v>326</v>
      </c>
      <c r="C141" s="37">
        <v>1025</v>
      </c>
      <c r="D141" s="15">
        <f>SUM(D142:D148)</f>
        <v>38.299999999999997</v>
      </c>
      <c r="E141" s="146">
        <v>0</v>
      </c>
      <c r="F141" s="44"/>
      <c r="G141" s="41"/>
      <c r="H141" s="23"/>
    </row>
    <row r="142" spans="1:10" ht="24.75" customHeight="1">
      <c r="A142" s="65"/>
      <c r="B142" s="68" t="s">
        <v>159</v>
      </c>
      <c r="C142" s="37"/>
      <c r="D142" s="9">
        <v>7.6</v>
      </c>
      <c r="E142" s="147">
        <v>0</v>
      </c>
      <c r="F142" s="5"/>
      <c r="G142" s="24"/>
      <c r="H142" s="23"/>
    </row>
    <row r="143" spans="1:10" ht="24.75" customHeight="1">
      <c r="A143" s="65"/>
      <c r="B143" s="68" t="s">
        <v>163</v>
      </c>
      <c r="C143" s="37"/>
      <c r="D143" s="9">
        <v>2.7</v>
      </c>
      <c r="E143" s="147">
        <v>0</v>
      </c>
      <c r="F143" s="5"/>
      <c r="G143" s="24"/>
      <c r="H143" s="23"/>
    </row>
    <row r="144" spans="1:10" ht="24.75" customHeight="1">
      <c r="A144" s="65"/>
      <c r="B144" s="68" t="s">
        <v>140</v>
      </c>
      <c r="C144" s="37"/>
      <c r="D144" s="9">
        <v>1.9</v>
      </c>
      <c r="E144" s="147">
        <v>0</v>
      </c>
      <c r="F144" s="5"/>
      <c r="G144" s="24"/>
      <c r="H144" s="23"/>
    </row>
    <row r="145" spans="1:10" ht="24.75" customHeight="1">
      <c r="A145" s="65"/>
      <c r="B145" s="68" t="s">
        <v>141</v>
      </c>
      <c r="C145" s="37"/>
      <c r="D145" s="9">
        <v>4.7</v>
      </c>
      <c r="E145" s="147">
        <v>0</v>
      </c>
      <c r="F145" s="5"/>
      <c r="G145" s="24"/>
      <c r="H145" s="23"/>
    </row>
    <row r="146" spans="1:10" ht="24.75" customHeight="1">
      <c r="A146" s="65"/>
      <c r="B146" s="68" t="s">
        <v>160</v>
      </c>
      <c r="C146" s="37"/>
      <c r="D146" s="9">
        <v>10.1</v>
      </c>
      <c r="E146" s="147">
        <v>0</v>
      </c>
      <c r="F146" s="5"/>
      <c r="G146" s="24"/>
      <c r="H146" s="23"/>
    </row>
    <row r="147" spans="1:10" ht="24.75" customHeight="1">
      <c r="A147" s="65"/>
      <c r="B147" s="68" t="s">
        <v>161</v>
      </c>
      <c r="C147" s="37"/>
      <c r="D147" s="9">
        <v>2.8</v>
      </c>
      <c r="E147" s="147">
        <v>0</v>
      </c>
      <c r="F147" s="5"/>
      <c r="G147" s="24"/>
      <c r="H147" s="23"/>
    </row>
    <row r="148" spans="1:10" ht="24.75" customHeight="1">
      <c r="A148" s="65"/>
      <c r="B148" s="68" t="s">
        <v>162</v>
      </c>
      <c r="C148" s="37"/>
      <c r="D148" s="9">
        <v>8.5</v>
      </c>
      <c r="E148" s="147">
        <v>0</v>
      </c>
      <c r="F148" s="5"/>
      <c r="G148" s="24"/>
      <c r="H148" s="23"/>
    </row>
    <row r="149" spans="1:10" ht="24.75" customHeight="1">
      <c r="A149" s="85" t="s">
        <v>410</v>
      </c>
      <c r="B149" s="71" t="s">
        <v>94</v>
      </c>
      <c r="C149" s="72">
        <v>1030</v>
      </c>
      <c r="D149" s="34">
        <f>SUM(D150:D151)</f>
        <v>17.5</v>
      </c>
      <c r="E149" s="64">
        <v>0</v>
      </c>
      <c r="F149" s="64">
        <v>0</v>
      </c>
      <c r="G149" s="88">
        <f t="shared" si="0"/>
        <v>0</v>
      </c>
      <c r="H149" s="23"/>
    </row>
    <row r="150" spans="1:10" ht="24.75" customHeight="1">
      <c r="A150" s="65" t="s">
        <v>411</v>
      </c>
      <c r="B150" s="73" t="s">
        <v>302</v>
      </c>
      <c r="C150" s="67">
        <v>1032</v>
      </c>
      <c r="D150" s="15">
        <v>14.4</v>
      </c>
      <c r="E150" s="146">
        <v>0</v>
      </c>
      <c r="F150" s="44"/>
      <c r="G150" s="41"/>
      <c r="H150" s="23"/>
      <c r="J150" s="141">
        <f>F129+F139+F150</f>
        <v>0</v>
      </c>
    </row>
    <row r="151" spans="1:10" ht="24.75" customHeight="1">
      <c r="A151" s="65" t="s">
        <v>412</v>
      </c>
      <c r="B151" s="73" t="s">
        <v>303</v>
      </c>
      <c r="C151" s="67">
        <v>1033</v>
      </c>
      <c r="D151" s="15">
        <v>3.1</v>
      </c>
      <c r="E151" s="146">
        <v>0</v>
      </c>
      <c r="F151" s="44"/>
      <c r="G151" s="41">
        <f t="shared" si="0"/>
        <v>0</v>
      </c>
      <c r="H151" s="23"/>
    </row>
    <row r="152" spans="1:10" ht="47.25" customHeight="1">
      <c r="A152" s="7" t="s">
        <v>109</v>
      </c>
      <c r="B152" s="297" t="s">
        <v>387</v>
      </c>
      <c r="C152" s="236"/>
      <c r="D152" s="1">
        <v>19.399999999999999</v>
      </c>
      <c r="E152" s="163"/>
      <c r="F152" s="1">
        <f>F154</f>
        <v>50.8</v>
      </c>
      <c r="G152" s="23"/>
      <c r="H152" s="23"/>
    </row>
    <row r="153" spans="1:10" ht="26.25" customHeight="1">
      <c r="A153" s="85"/>
      <c r="B153" s="52" t="s">
        <v>88</v>
      </c>
      <c r="C153" s="72"/>
      <c r="D153" s="34"/>
      <c r="E153" s="148">
        <v>0</v>
      </c>
      <c r="F153" s="64">
        <v>0</v>
      </c>
      <c r="G153" s="88"/>
      <c r="H153" s="88"/>
    </row>
    <row r="154" spans="1:10" ht="30.75" customHeight="1">
      <c r="A154" s="65" t="s">
        <v>601</v>
      </c>
      <c r="B154" s="110" t="s">
        <v>91</v>
      </c>
      <c r="C154" s="67">
        <v>1010</v>
      </c>
      <c r="D154" s="15">
        <v>19.399999999999999</v>
      </c>
      <c r="E154" s="146">
        <v>0</v>
      </c>
      <c r="F154" s="44">
        <f>F155</f>
        <v>50.8</v>
      </c>
      <c r="G154" s="41"/>
      <c r="H154" s="23"/>
    </row>
    <row r="155" spans="1:10" ht="28.5" customHeight="1">
      <c r="A155" s="65" t="s">
        <v>602</v>
      </c>
      <c r="B155" s="86" t="s">
        <v>209</v>
      </c>
      <c r="C155" s="67">
        <v>1011</v>
      </c>
      <c r="D155" s="15">
        <v>19.399999999999999</v>
      </c>
      <c r="E155" s="146">
        <v>0</v>
      </c>
      <c r="F155" s="44">
        <v>50.8</v>
      </c>
      <c r="G155" s="41"/>
      <c r="H155" s="23"/>
    </row>
    <row r="156" spans="1:10" ht="28.5" customHeight="1">
      <c r="A156" s="65"/>
      <c r="B156" s="51" t="s">
        <v>137</v>
      </c>
      <c r="C156" s="67"/>
      <c r="D156" s="9">
        <v>19.399999999999999</v>
      </c>
      <c r="E156" s="147">
        <v>0</v>
      </c>
      <c r="F156" s="5">
        <v>47.9</v>
      </c>
      <c r="G156" s="41"/>
      <c r="H156" s="23"/>
    </row>
    <row r="157" spans="1:10" ht="24.75" customHeight="1">
      <c r="A157" s="65"/>
      <c r="B157" s="51" t="s">
        <v>155</v>
      </c>
      <c r="C157" s="72"/>
      <c r="D157" s="9"/>
      <c r="E157" s="147">
        <v>0</v>
      </c>
      <c r="F157" s="5">
        <v>2.9</v>
      </c>
      <c r="G157" s="41"/>
      <c r="H157" s="23"/>
    </row>
    <row r="158" spans="1:10" ht="44.25" customHeight="1">
      <c r="A158" s="109" t="s">
        <v>178</v>
      </c>
      <c r="B158" s="196" t="s">
        <v>540</v>
      </c>
      <c r="C158" s="236"/>
      <c r="D158" s="8"/>
      <c r="E158" s="163">
        <f>E160+E161</f>
        <v>0</v>
      </c>
      <c r="F158" s="1">
        <v>489.9</v>
      </c>
      <c r="G158" s="23"/>
      <c r="H158" s="23"/>
    </row>
    <row r="159" spans="1:10" ht="23.25" customHeight="1">
      <c r="A159" s="65"/>
      <c r="B159" s="52" t="s">
        <v>88</v>
      </c>
      <c r="C159" s="67"/>
      <c r="D159" s="15"/>
      <c r="E159" s="146"/>
      <c r="F159" s="44"/>
      <c r="G159" s="41"/>
      <c r="H159" s="23"/>
    </row>
    <row r="160" spans="1:10" ht="36" customHeight="1">
      <c r="A160" s="85" t="s">
        <v>413</v>
      </c>
      <c r="B160" s="110" t="s">
        <v>91</v>
      </c>
      <c r="C160" s="72">
        <v>1020</v>
      </c>
      <c r="D160" s="34"/>
      <c r="E160" s="148">
        <v>0</v>
      </c>
      <c r="F160" s="64">
        <f>F161+F162</f>
        <v>489.90000000000003</v>
      </c>
      <c r="G160" s="88"/>
      <c r="H160" s="88"/>
    </row>
    <row r="161" spans="1:8" ht="28.5" customHeight="1">
      <c r="A161" s="65" t="s">
        <v>603</v>
      </c>
      <c r="B161" s="86" t="s">
        <v>4</v>
      </c>
      <c r="C161" s="67">
        <v>1022</v>
      </c>
      <c r="D161" s="15"/>
      <c r="E161" s="146">
        <v>0</v>
      </c>
      <c r="F161" s="44">
        <v>401.6</v>
      </c>
      <c r="G161" s="41"/>
      <c r="H161" s="23"/>
    </row>
    <row r="162" spans="1:8" ht="32.25" customHeight="1">
      <c r="A162" s="65" t="s">
        <v>541</v>
      </c>
      <c r="B162" s="86" t="s">
        <v>5</v>
      </c>
      <c r="C162" s="67">
        <v>1023</v>
      </c>
      <c r="D162" s="15"/>
      <c r="E162" s="146"/>
      <c r="F162" s="44">
        <v>88.3</v>
      </c>
      <c r="G162" s="41"/>
      <c r="H162" s="23"/>
    </row>
    <row r="163" spans="1:8" ht="39.75" customHeight="1">
      <c r="A163" s="7" t="s">
        <v>275</v>
      </c>
      <c r="B163" s="66" t="s">
        <v>536</v>
      </c>
      <c r="C163" s="72"/>
      <c r="D163" s="64">
        <f>D165+D172</f>
        <v>5.0999999999999996</v>
      </c>
      <c r="E163" s="64">
        <f>E165</f>
        <v>1.5</v>
      </c>
      <c r="F163" s="64">
        <f>F165+F172</f>
        <v>46.9</v>
      </c>
      <c r="G163" s="88">
        <f t="shared" si="0"/>
        <v>45.4</v>
      </c>
      <c r="H163" s="88">
        <f t="shared" si="1"/>
        <v>3126.6666666666665</v>
      </c>
    </row>
    <row r="164" spans="1:8" ht="24.75" customHeight="1">
      <c r="A164" s="85"/>
      <c r="B164" s="52" t="s">
        <v>88</v>
      </c>
      <c r="C164" s="72"/>
      <c r="D164" s="15"/>
      <c r="E164" s="44"/>
      <c r="F164" s="5"/>
      <c r="G164" s="23"/>
      <c r="H164" s="23"/>
    </row>
    <row r="165" spans="1:8" ht="24.75" customHeight="1">
      <c r="A165" s="85" t="s">
        <v>179</v>
      </c>
      <c r="B165" s="71" t="s">
        <v>93</v>
      </c>
      <c r="C165" s="95">
        <v>1020</v>
      </c>
      <c r="D165" s="64">
        <f>D166+D169</f>
        <v>5.0999999999999996</v>
      </c>
      <c r="E165" s="64">
        <f>+E169</f>
        <v>1.5</v>
      </c>
      <c r="F165" s="64">
        <f>F169+F170</f>
        <v>0</v>
      </c>
      <c r="G165" s="88">
        <f t="shared" si="0"/>
        <v>-1.5</v>
      </c>
      <c r="H165" s="88">
        <f t="shared" si="1"/>
        <v>0</v>
      </c>
    </row>
    <row r="166" spans="1:8" ht="24.75" customHeight="1">
      <c r="A166" s="65" t="s">
        <v>415</v>
      </c>
      <c r="B166" s="94" t="s">
        <v>623</v>
      </c>
      <c r="C166" s="77">
        <v>1021</v>
      </c>
      <c r="D166" s="44">
        <f>D167+D168</f>
        <v>3.1</v>
      </c>
      <c r="E166" s="44"/>
      <c r="F166" s="44"/>
      <c r="G166" s="41"/>
      <c r="H166" s="41"/>
    </row>
    <row r="167" spans="1:8" ht="24.75" customHeight="1">
      <c r="A167" s="85"/>
      <c r="B167" s="57" t="s">
        <v>296</v>
      </c>
      <c r="C167" s="77"/>
      <c r="D167" s="9">
        <v>0.6</v>
      </c>
      <c r="E167" s="64"/>
      <c r="F167" s="64"/>
      <c r="G167" s="88"/>
      <c r="H167" s="88"/>
    </row>
    <row r="168" spans="1:8" ht="24.75" customHeight="1">
      <c r="A168" s="85"/>
      <c r="B168" s="57" t="s">
        <v>537</v>
      </c>
      <c r="C168" s="77"/>
      <c r="D168" s="9">
        <v>2.5</v>
      </c>
      <c r="E168" s="64"/>
      <c r="F168" s="64"/>
      <c r="G168" s="88"/>
      <c r="H168" s="88"/>
    </row>
    <row r="169" spans="1:8" ht="24.75" customHeight="1">
      <c r="A169" s="65" t="s">
        <v>624</v>
      </c>
      <c r="B169" s="94" t="s">
        <v>85</v>
      </c>
      <c r="C169" s="77">
        <v>1025</v>
      </c>
      <c r="D169" s="34">
        <f>D170+D171</f>
        <v>2</v>
      </c>
      <c r="E169" s="44">
        <f>E170+E171</f>
        <v>1.5</v>
      </c>
      <c r="F169" s="44"/>
      <c r="G169" s="41">
        <f t="shared" si="0"/>
        <v>-1.5</v>
      </c>
      <c r="H169" s="23">
        <f t="shared" si="1"/>
        <v>0</v>
      </c>
    </row>
    <row r="170" spans="1:8" ht="24.75" customHeight="1">
      <c r="A170" s="65"/>
      <c r="B170" s="53" t="s">
        <v>167</v>
      </c>
      <c r="C170" s="77"/>
      <c r="D170" s="9">
        <v>0.1</v>
      </c>
      <c r="E170" s="5"/>
      <c r="F170" s="5"/>
      <c r="G170" s="24"/>
      <c r="H170" s="23"/>
    </row>
    <row r="171" spans="1:8" ht="24.75" customHeight="1">
      <c r="A171" s="85"/>
      <c r="B171" s="57" t="s">
        <v>166</v>
      </c>
      <c r="C171" s="95"/>
      <c r="D171" s="9">
        <v>1.9</v>
      </c>
      <c r="E171" s="5">
        <v>1.5</v>
      </c>
      <c r="F171" s="5"/>
      <c r="G171" s="24">
        <f>F171-E171</f>
        <v>-1.5</v>
      </c>
      <c r="H171" s="23">
        <f t="shared" si="1"/>
        <v>0</v>
      </c>
    </row>
    <row r="172" spans="1:8" ht="24.75" customHeight="1">
      <c r="A172" s="85" t="s">
        <v>414</v>
      </c>
      <c r="B172" s="71" t="s">
        <v>94</v>
      </c>
      <c r="C172" s="95">
        <v>1030</v>
      </c>
      <c r="D172" s="64"/>
      <c r="E172" s="64"/>
      <c r="F172" s="64">
        <f>F173</f>
        <v>46.9</v>
      </c>
      <c r="G172" s="88"/>
      <c r="H172" s="88"/>
    </row>
    <row r="173" spans="1:8" ht="24.75" customHeight="1">
      <c r="A173" s="65" t="s">
        <v>604</v>
      </c>
      <c r="B173" s="149" t="s">
        <v>125</v>
      </c>
      <c r="C173" s="77">
        <v>1035</v>
      </c>
      <c r="D173" s="122"/>
      <c r="E173" s="44"/>
      <c r="F173" s="44">
        <f>F174+F175+F176</f>
        <v>46.9</v>
      </c>
      <c r="G173" s="41"/>
      <c r="H173" s="23"/>
    </row>
    <row r="174" spans="1:8" ht="24.75" customHeight="1">
      <c r="A174" s="65"/>
      <c r="B174" s="57" t="s">
        <v>537</v>
      </c>
      <c r="C174" s="77"/>
      <c r="D174" s="9"/>
      <c r="E174" s="5"/>
      <c r="F174" s="44">
        <v>6.7</v>
      </c>
      <c r="G174" s="24"/>
      <c r="H174" s="23"/>
    </row>
    <row r="175" spans="1:8" ht="24.75" customHeight="1">
      <c r="A175" s="65"/>
      <c r="B175" s="57" t="s">
        <v>538</v>
      </c>
      <c r="C175" s="77"/>
      <c r="D175" s="9"/>
      <c r="E175" s="5"/>
      <c r="F175" s="44">
        <v>4.2</v>
      </c>
      <c r="G175" s="24"/>
      <c r="H175" s="23"/>
    </row>
    <row r="176" spans="1:8" ht="24.75" customHeight="1">
      <c r="A176" s="7"/>
      <c r="B176" s="57" t="s">
        <v>539</v>
      </c>
      <c r="C176" s="121"/>
      <c r="D176" s="9">
        <v>0</v>
      </c>
      <c r="E176" s="5"/>
      <c r="F176" s="44">
        <v>36</v>
      </c>
      <c r="G176" s="24"/>
      <c r="H176" s="23"/>
    </row>
    <row r="177" spans="1:12" ht="33.75" customHeight="1">
      <c r="A177" s="7" t="s">
        <v>276</v>
      </c>
      <c r="B177" s="298" t="s">
        <v>168</v>
      </c>
      <c r="C177" s="121"/>
      <c r="D177" s="64">
        <f>D179+D197+D230</f>
        <v>695.59999999999991</v>
      </c>
      <c r="E177" s="64">
        <f>E179+E197</f>
        <v>277</v>
      </c>
      <c r="F177" s="64">
        <f>F179+F197</f>
        <v>360.7</v>
      </c>
      <c r="G177" s="23">
        <f>F177-E177</f>
        <v>83.699999999999989</v>
      </c>
      <c r="H177" s="23">
        <f t="shared" si="1"/>
        <v>130.21660649819492</v>
      </c>
      <c r="I177" s="145"/>
      <c r="J177" s="145"/>
      <c r="K177" s="145"/>
      <c r="L177" s="145"/>
    </row>
    <row r="178" spans="1:12" ht="24.75" customHeight="1">
      <c r="A178" s="65"/>
      <c r="B178" s="68" t="s">
        <v>88</v>
      </c>
      <c r="C178" s="42"/>
      <c r="D178" s="15"/>
      <c r="E178" s="44"/>
      <c r="F178" s="5"/>
      <c r="G178" s="24"/>
      <c r="H178" s="23"/>
      <c r="I178" s="145"/>
      <c r="J178" s="145"/>
      <c r="K178" s="145"/>
      <c r="L178" s="145"/>
    </row>
    <row r="179" spans="1:12" ht="34.5" customHeight="1">
      <c r="A179" s="89" t="s">
        <v>327</v>
      </c>
      <c r="B179" s="79" t="s">
        <v>91</v>
      </c>
      <c r="C179" s="46">
        <v>1010</v>
      </c>
      <c r="D179" s="64">
        <f>D180+D187+D188+D189</f>
        <v>303.2</v>
      </c>
      <c r="E179" s="64">
        <f>E180+E187+E188+E189</f>
        <v>180.1</v>
      </c>
      <c r="F179" s="64">
        <f>F180+F187+F188+F189</f>
        <v>193.7</v>
      </c>
      <c r="G179" s="88">
        <f t="shared" ref="G179:G193" si="17">F179-E179</f>
        <v>13.599999999999994</v>
      </c>
      <c r="H179" s="88">
        <f t="shared" si="1"/>
        <v>107.55136035535813</v>
      </c>
    </row>
    <row r="180" spans="1:12" ht="24.75" customHeight="1">
      <c r="A180" s="65" t="s">
        <v>328</v>
      </c>
      <c r="B180" s="96" t="s">
        <v>236</v>
      </c>
      <c r="C180" s="37">
        <v>1011</v>
      </c>
      <c r="D180" s="64">
        <f>SUM(D181:D186)</f>
        <v>148.89999999999998</v>
      </c>
      <c r="E180" s="44">
        <f>E181+E182+E183+E184+E185+E186</f>
        <v>105.1</v>
      </c>
      <c r="F180" s="44">
        <f>SUM(F181:F186)</f>
        <v>79.3</v>
      </c>
      <c r="G180" s="41">
        <f t="shared" si="17"/>
        <v>-25.799999999999997</v>
      </c>
      <c r="H180" s="41">
        <f t="shared" si="1"/>
        <v>75.451950523311126</v>
      </c>
    </row>
    <row r="181" spans="1:12" ht="24.75" customHeight="1">
      <c r="A181" s="65"/>
      <c r="B181" s="53" t="s">
        <v>137</v>
      </c>
      <c r="C181" s="76"/>
      <c r="D181" s="9">
        <v>0</v>
      </c>
      <c r="E181" s="5">
        <v>0</v>
      </c>
      <c r="F181" s="5">
        <v>0</v>
      </c>
      <c r="G181" s="24">
        <f t="shared" si="17"/>
        <v>0</v>
      </c>
      <c r="H181" s="24"/>
    </row>
    <row r="182" spans="1:12" ht="24.75" customHeight="1">
      <c r="A182" s="65"/>
      <c r="B182" s="68" t="s">
        <v>246</v>
      </c>
      <c r="C182" s="42"/>
      <c r="D182" s="9">
        <v>51.9</v>
      </c>
      <c r="E182" s="5">
        <v>45.1</v>
      </c>
      <c r="F182" s="5">
        <f>94.5-92.2</f>
        <v>2.2999999999999972</v>
      </c>
      <c r="G182" s="24">
        <f t="shared" si="17"/>
        <v>-42.800000000000004</v>
      </c>
      <c r="H182" s="24">
        <f t="shared" si="1"/>
        <v>5.0997782705099715</v>
      </c>
    </row>
    <row r="183" spans="1:12" ht="24.75" customHeight="1">
      <c r="A183" s="65"/>
      <c r="B183" s="68" t="s">
        <v>156</v>
      </c>
      <c r="C183" s="42"/>
      <c r="D183" s="9">
        <v>0</v>
      </c>
      <c r="E183" s="5">
        <v>20</v>
      </c>
      <c r="F183" s="5">
        <v>7.7</v>
      </c>
      <c r="G183" s="24">
        <f t="shared" si="17"/>
        <v>-12.3</v>
      </c>
      <c r="H183" s="24">
        <f t="shared" si="1"/>
        <v>38.5</v>
      </c>
    </row>
    <row r="184" spans="1:12" ht="24.75" customHeight="1">
      <c r="A184" s="65"/>
      <c r="B184" s="68" t="s">
        <v>247</v>
      </c>
      <c r="C184" s="42"/>
      <c r="D184" s="9">
        <v>29.3</v>
      </c>
      <c r="E184" s="5">
        <v>40</v>
      </c>
      <c r="F184" s="5">
        <v>68.099999999999994</v>
      </c>
      <c r="G184" s="24">
        <f t="shared" si="17"/>
        <v>28.099999999999994</v>
      </c>
      <c r="H184" s="24">
        <f t="shared" si="1"/>
        <v>170.25</v>
      </c>
    </row>
    <row r="185" spans="1:12" ht="24.75" customHeight="1">
      <c r="A185" s="65"/>
      <c r="B185" s="68" t="s">
        <v>248</v>
      </c>
      <c r="C185" s="42"/>
      <c r="D185" s="9">
        <v>0.6</v>
      </c>
      <c r="E185" s="5">
        <v>0</v>
      </c>
      <c r="F185" s="5">
        <v>0</v>
      </c>
      <c r="G185" s="24">
        <f t="shared" si="17"/>
        <v>0</v>
      </c>
      <c r="H185" s="228" t="e">
        <f t="shared" si="1"/>
        <v>#DIV/0!</v>
      </c>
    </row>
    <row r="186" spans="1:12" ht="24.75" customHeight="1">
      <c r="A186" s="65"/>
      <c r="B186" s="68" t="s">
        <v>155</v>
      </c>
      <c r="C186" s="42"/>
      <c r="D186" s="9">
        <v>67.099999999999994</v>
      </c>
      <c r="E186" s="5">
        <v>0</v>
      </c>
      <c r="F186" s="5">
        <v>1.2</v>
      </c>
      <c r="G186" s="24">
        <f t="shared" si="17"/>
        <v>1.2</v>
      </c>
      <c r="H186" s="228" t="e">
        <f t="shared" si="1"/>
        <v>#DIV/0!</v>
      </c>
    </row>
    <row r="187" spans="1:12" ht="24.75" customHeight="1">
      <c r="A187" s="65" t="s">
        <v>605</v>
      </c>
      <c r="B187" s="87" t="s">
        <v>4</v>
      </c>
      <c r="C187" s="37">
        <v>1012</v>
      </c>
      <c r="D187" s="64">
        <v>39.9</v>
      </c>
      <c r="E187" s="64">
        <v>50</v>
      </c>
      <c r="F187" s="64">
        <v>27.2</v>
      </c>
      <c r="G187" s="41">
        <f t="shared" si="17"/>
        <v>-22.8</v>
      </c>
      <c r="H187" s="41">
        <f t="shared" si="1"/>
        <v>54.400000000000006</v>
      </c>
    </row>
    <row r="188" spans="1:12" ht="24.75" customHeight="1">
      <c r="A188" s="65" t="s">
        <v>606</v>
      </c>
      <c r="B188" s="87" t="s">
        <v>5</v>
      </c>
      <c r="C188" s="37">
        <v>1013</v>
      </c>
      <c r="D188" s="64">
        <v>8.8000000000000007</v>
      </c>
      <c r="E188" s="64">
        <v>11</v>
      </c>
      <c r="F188" s="64">
        <v>6.7</v>
      </c>
      <c r="G188" s="41">
        <f t="shared" si="17"/>
        <v>-4.3</v>
      </c>
      <c r="H188" s="41">
        <f t="shared" si="1"/>
        <v>60.909090909090914</v>
      </c>
    </row>
    <row r="189" spans="1:12" ht="24.75" customHeight="1">
      <c r="A189" s="65" t="s">
        <v>607</v>
      </c>
      <c r="B189" s="87" t="s">
        <v>297</v>
      </c>
      <c r="C189" s="37">
        <v>1015</v>
      </c>
      <c r="D189" s="64">
        <f>SUM(D190:D196)</f>
        <v>105.60000000000001</v>
      </c>
      <c r="E189" s="44">
        <f>E190+E192+E193+E194+E195</f>
        <v>14</v>
      </c>
      <c r="F189" s="44">
        <f>F190+F191+F192+F193+F194+F195+F196</f>
        <v>80.5</v>
      </c>
      <c r="G189" s="41">
        <f t="shared" si="17"/>
        <v>66.5</v>
      </c>
      <c r="H189" s="24">
        <f t="shared" si="1"/>
        <v>575</v>
      </c>
    </row>
    <row r="190" spans="1:12" ht="24.75" customHeight="1">
      <c r="A190" s="65"/>
      <c r="B190" s="68" t="s">
        <v>249</v>
      </c>
      <c r="C190" s="97"/>
      <c r="D190" s="9">
        <v>18.2</v>
      </c>
      <c r="E190" s="9">
        <v>0</v>
      </c>
      <c r="F190" s="9">
        <v>4</v>
      </c>
      <c r="G190" s="59">
        <f t="shared" si="17"/>
        <v>4</v>
      </c>
      <c r="H190" s="24"/>
    </row>
    <row r="191" spans="1:12" ht="24.75" customHeight="1">
      <c r="A191" s="65"/>
      <c r="B191" s="68" t="s">
        <v>298</v>
      </c>
      <c r="C191" s="97"/>
      <c r="D191" s="9">
        <v>0.3</v>
      </c>
      <c r="E191" s="9">
        <v>0</v>
      </c>
      <c r="F191" s="9"/>
      <c r="G191" s="59"/>
      <c r="H191" s="24"/>
    </row>
    <row r="192" spans="1:12" ht="24.75" customHeight="1">
      <c r="A192" s="65"/>
      <c r="B192" s="68" t="s">
        <v>200</v>
      </c>
      <c r="C192" s="97"/>
      <c r="D192" s="9">
        <v>70</v>
      </c>
      <c r="E192" s="9">
        <v>12</v>
      </c>
      <c r="F192" s="9">
        <v>23.7</v>
      </c>
      <c r="G192" s="59">
        <f t="shared" si="17"/>
        <v>11.7</v>
      </c>
      <c r="H192" s="24">
        <f t="shared" si="1"/>
        <v>197.5</v>
      </c>
    </row>
    <row r="193" spans="1:8" ht="24.75" customHeight="1">
      <c r="A193" s="65"/>
      <c r="B193" s="68" t="s">
        <v>146</v>
      </c>
      <c r="C193" s="97"/>
      <c r="D193" s="9">
        <v>8</v>
      </c>
      <c r="E193" s="9">
        <v>0</v>
      </c>
      <c r="F193" s="15">
        <v>0</v>
      </c>
      <c r="G193" s="59">
        <f t="shared" si="17"/>
        <v>0</v>
      </c>
      <c r="H193" s="23"/>
    </row>
    <row r="194" spans="1:8" ht="24.75" customHeight="1">
      <c r="A194" s="65"/>
      <c r="B194" s="53" t="s">
        <v>164</v>
      </c>
      <c r="C194" s="98"/>
      <c r="D194" s="9">
        <v>3.9</v>
      </c>
      <c r="E194" s="9">
        <v>0</v>
      </c>
      <c r="F194" s="9">
        <v>1.5</v>
      </c>
      <c r="G194" s="59">
        <f>F194</f>
        <v>1.5</v>
      </c>
      <c r="H194" s="23"/>
    </row>
    <row r="195" spans="1:8" ht="24.75" customHeight="1">
      <c r="A195" s="65"/>
      <c r="B195" s="53" t="s">
        <v>149</v>
      </c>
      <c r="C195" s="98"/>
      <c r="D195" s="9">
        <v>5.2</v>
      </c>
      <c r="E195" s="9">
        <v>2</v>
      </c>
      <c r="F195" s="9">
        <v>1.4</v>
      </c>
      <c r="G195" s="59">
        <f>F195-E195</f>
        <v>-0.60000000000000009</v>
      </c>
      <c r="H195" s="23"/>
    </row>
    <row r="196" spans="1:8" ht="24.75" customHeight="1">
      <c r="A196" s="65"/>
      <c r="B196" s="53" t="s">
        <v>532</v>
      </c>
      <c r="C196" s="98"/>
      <c r="D196" s="9"/>
      <c r="E196" s="9">
        <v>0</v>
      </c>
      <c r="F196" s="9">
        <v>49.9</v>
      </c>
      <c r="G196" s="59"/>
      <c r="H196" s="23"/>
    </row>
    <row r="197" spans="1:8" ht="24.75" customHeight="1">
      <c r="A197" s="89" t="s">
        <v>608</v>
      </c>
      <c r="B197" s="71" t="s">
        <v>93</v>
      </c>
      <c r="C197" s="72">
        <v>1020</v>
      </c>
      <c r="D197" s="64">
        <f>D198+D204</f>
        <v>383.19999999999993</v>
      </c>
      <c r="E197" s="64">
        <f>E198+E204</f>
        <v>96.9</v>
      </c>
      <c r="F197" s="64">
        <f>F198+F204</f>
        <v>167</v>
      </c>
      <c r="G197" s="88">
        <f t="shared" ref="G197:G201" si="18">F197-E197</f>
        <v>70.099999999999994</v>
      </c>
      <c r="H197" s="88">
        <f t="shared" si="1"/>
        <v>172.34262125902993</v>
      </c>
    </row>
    <row r="198" spans="1:8" ht="24.75" customHeight="1">
      <c r="A198" s="65" t="s">
        <v>609</v>
      </c>
      <c r="B198" s="80" t="s">
        <v>236</v>
      </c>
      <c r="C198" s="37">
        <v>1021</v>
      </c>
      <c r="D198" s="44">
        <f>D199+D200+D201+D202+D203</f>
        <v>191.29999999999995</v>
      </c>
      <c r="E198" s="44">
        <f>E200+E202+E203+E201</f>
        <v>19</v>
      </c>
      <c r="F198" s="44">
        <f>F199+F200+F201+F202+F203</f>
        <v>64.699999999999989</v>
      </c>
      <c r="G198" s="41">
        <f t="shared" si="18"/>
        <v>45.699999999999989</v>
      </c>
      <c r="H198" s="41">
        <f t="shared" si="1"/>
        <v>340.52631578947359</v>
      </c>
    </row>
    <row r="199" spans="1:8" ht="24.75" customHeight="1">
      <c r="A199" s="65"/>
      <c r="B199" s="68" t="s">
        <v>246</v>
      </c>
      <c r="C199" s="37"/>
      <c r="D199" s="9">
        <v>142.6</v>
      </c>
      <c r="E199" s="5"/>
      <c r="F199" s="5">
        <v>40.700000000000003</v>
      </c>
      <c r="G199" s="24">
        <f t="shared" si="18"/>
        <v>40.700000000000003</v>
      </c>
      <c r="H199" s="24"/>
    </row>
    <row r="200" spans="1:8" ht="24.75" customHeight="1">
      <c r="A200" s="65"/>
      <c r="B200" s="53" t="s">
        <v>250</v>
      </c>
      <c r="C200" s="37"/>
      <c r="D200" s="9">
        <v>2.2000000000000002</v>
      </c>
      <c r="E200" s="5">
        <v>9</v>
      </c>
      <c r="F200" s="5">
        <v>1.3</v>
      </c>
      <c r="G200" s="24">
        <f t="shared" si="18"/>
        <v>-7.7</v>
      </c>
      <c r="H200" s="24">
        <f t="shared" si="1"/>
        <v>14.444444444444446</v>
      </c>
    </row>
    <row r="201" spans="1:8" ht="24.75" customHeight="1">
      <c r="A201" s="65"/>
      <c r="B201" s="53" t="s">
        <v>251</v>
      </c>
      <c r="C201" s="45"/>
      <c r="D201" s="9">
        <v>7.7</v>
      </c>
      <c r="E201" s="5">
        <v>10</v>
      </c>
      <c r="F201" s="5">
        <v>0.3</v>
      </c>
      <c r="G201" s="24">
        <f t="shared" si="18"/>
        <v>-9.6999999999999993</v>
      </c>
      <c r="H201" s="24">
        <f t="shared" si="1"/>
        <v>3</v>
      </c>
    </row>
    <row r="202" spans="1:8" ht="24.75" customHeight="1">
      <c r="A202" s="65"/>
      <c r="B202" s="53" t="s">
        <v>174</v>
      </c>
      <c r="C202" s="37"/>
      <c r="D202" s="9">
        <v>4.5999999999999996</v>
      </c>
      <c r="E202" s="5"/>
      <c r="F202" s="5">
        <v>2.9</v>
      </c>
      <c r="G202" s="24"/>
      <c r="H202" s="24"/>
    </row>
    <row r="203" spans="1:8" ht="24.75" customHeight="1">
      <c r="A203" s="65"/>
      <c r="B203" s="53" t="s">
        <v>171</v>
      </c>
      <c r="C203" s="37"/>
      <c r="D203" s="9">
        <v>34.200000000000003</v>
      </c>
      <c r="E203" s="5"/>
      <c r="F203" s="5">
        <v>19.5</v>
      </c>
      <c r="G203" s="24">
        <f>F203-E203</f>
        <v>19.5</v>
      </c>
      <c r="H203" s="24"/>
    </row>
    <row r="204" spans="1:8" ht="24.75" customHeight="1">
      <c r="A204" s="65" t="s">
        <v>610</v>
      </c>
      <c r="B204" s="78" t="s">
        <v>85</v>
      </c>
      <c r="C204" s="37">
        <v>1025</v>
      </c>
      <c r="D204" s="44">
        <f>D205+D206+D207+D208+D209+D210+D211+D212+D213+D214+D215+D216+D217+D218+D219+D220+D221+D222+D223+D224+D225+D226+D227+D228+D229</f>
        <v>191.89999999999998</v>
      </c>
      <c r="E204" s="44">
        <f>SUM(E208:E232)</f>
        <v>77.900000000000006</v>
      </c>
      <c r="F204" s="44">
        <f>F205+F206+F207+F208+F209+F210+F211+F212+F213+F214+F215+F216+F217+F218+F219+F220+F221+F222+F223+F224+F225+F226+F227+F228+F229</f>
        <v>102.30000000000001</v>
      </c>
      <c r="G204" s="41">
        <f>F204-E204</f>
        <v>24.400000000000006</v>
      </c>
      <c r="H204" s="41">
        <f t="shared" si="1"/>
        <v>131.32220795892169</v>
      </c>
    </row>
    <row r="205" spans="1:8" ht="24.75" customHeight="1">
      <c r="A205" s="65"/>
      <c r="B205" s="52" t="s">
        <v>304</v>
      </c>
      <c r="C205" s="98"/>
      <c r="D205" s="9">
        <v>0.4</v>
      </c>
      <c r="E205" s="9"/>
      <c r="F205" s="44"/>
      <c r="G205" s="59">
        <f>F205-E205</f>
        <v>0</v>
      </c>
      <c r="H205" s="24"/>
    </row>
    <row r="206" spans="1:8" ht="24.75" customHeight="1">
      <c r="A206" s="65"/>
      <c r="B206" s="68" t="s">
        <v>307</v>
      </c>
      <c r="C206" s="98"/>
      <c r="D206" s="9">
        <v>8.9</v>
      </c>
      <c r="E206" s="9"/>
      <c r="F206" s="44"/>
      <c r="G206" s="59"/>
      <c r="H206" s="24"/>
    </row>
    <row r="207" spans="1:8" ht="24.75" customHeight="1">
      <c r="A207" s="65"/>
      <c r="B207" s="68" t="s">
        <v>142</v>
      </c>
      <c r="C207" s="98"/>
      <c r="D207" s="9"/>
      <c r="E207" s="9"/>
      <c r="F207" s="44">
        <v>0.6</v>
      </c>
      <c r="G207" s="59">
        <f>F207-E207</f>
        <v>0.6</v>
      </c>
      <c r="H207" s="24"/>
    </row>
    <row r="208" spans="1:8" ht="24.75" customHeight="1">
      <c r="A208" s="65"/>
      <c r="B208" s="53" t="s">
        <v>205</v>
      </c>
      <c r="C208" s="98"/>
      <c r="D208" s="9">
        <v>14.5</v>
      </c>
      <c r="E208" s="9">
        <v>12</v>
      </c>
      <c r="F208" s="44">
        <v>5.2</v>
      </c>
      <c r="G208" s="59">
        <f>F208-E208</f>
        <v>-6.8</v>
      </c>
      <c r="H208" s="24">
        <f t="shared" si="1"/>
        <v>43.333333333333336</v>
      </c>
    </row>
    <row r="209" spans="1:8" ht="24.75" customHeight="1">
      <c r="A209" s="65"/>
      <c r="B209" s="68" t="s">
        <v>206</v>
      </c>
      <c r="C209" s="98"/>
      <c r="D209" s="9">
        <v>8.5</v>
      </c>
      <c r="E209" s="9"/>
      <c r="F209" s="44">
        <v>8</v>
      </c>
      <c r="G209" s="59">
        <f>F209-E209</f>
        <v>8</v>
      </c>
      <c r="H209" s="24"/>
    </row>
    <row r="210" spans="1:8" ht="24.75" customHeight="1">
      <c r="A210" s="65"/>
      <c r="B210" s="68" t="s">
        <v>147</v>
      </c>
      <c r="C210" s="98"/>
      <c r="D210" s="9">
        <v>6.3</v>
      </c>
      <c r="E210" s="9">
        <v>18.899999999999999</v>
      </c>
      <c r="F210" s="44">
        <v>4.2</v>
      </c>
      <c r="G210" s="59">
        <f>F210-E210</f>
        <v>-14.7</v>
      </c>
      <c r="H210" s="24">
        <f t="shared" si="1"/>
        <v>22.222222222222225</v>
      </c>
    </row>
    <row r="211" spans="1:8" ht="24.75" customHeight="1">
      <c r="A211" s="65"/>
      <c r="B211" s="68" t="s">
        <v>263</v>
      </c>
      <c r="C211" s="98"/>
      <c r="D211" s="9">
        <v>1.9</v>
      </c>
      <c r="E211" s="9"/>
      <c r="F211" s="44">
        <v>3.6</v>
      </c>
      <c r="G211" s="59">
        <f>F211-E211</f>
        <v>3.6</v>
      </c>
      <c r="H211" s="24"/>
    </row>
    <row r="212" spans="1:8" ht="24.75" customHeight="1">
      <c r="A212" s="65"/>
      <c r="B212" s="68" t="s">
        <v>262</v>
      </c>
      <c r="C212" s="98"/>
      <c r="D212" s="9">
        <v>2.4</v>
      </c>
      <c r="E212" s="9"/>
      <c r="F212" s="44"/>
      <c r="G212" s="59"/>
      <c r="H212" s="23"/>
    </row>
    <row r="213" spans="1:8" ht="24.75" customHeight="1">
      <c r="A213" s="65"/>
      <c r="B213" s="68" t="s">
        <v>265</v>
      </c>
      <c r="C213" s="98"/>
      <c r="D213" s="9">
        <v>0.4</v>
      </c>
      <c r="E213" s="9"/>
      <c r="F213" s="44">
        <v>1.3</v>
      </c>
      <c r="G213" s="59">
        <f t="shared" ref="G213:G218" si="19">F213-E213</f>
        <v>1.3</v>
      </c>
      <c r="H213" s="23"/>
    </row>
    <row r="214" spans="1:8" ht="24.75" customHeight="1">
      <c r="A214" s="65"/>
      <c r="B214" s="68" t="s">
        <v>258</v>
      </c>
      <c r="C214" s="98"/>
      <c r="D214" s="9">
        <v>1.9</v>
      </c>
      <c r="E214" s="9">
        <v>2</v>
      </c>
      <c r="F214" s="44"/>
      <c r="G214" s="59">
        <f t="shared" si="19"/>
        <v>-2</v>
      </c>
      <c r="H214" s="23">
        <f t="shared" si="1"/>
        <v>0</v>
      </c>
    </row>
    <row r="215" spans="1:8" ht="24.75" customHeight="1">
      <c r="A215" s="65"/>
      <c r="B215" s="68" t="s">
        <v>252</v>
      </c>
      <c r="C215" s="98"/>
      <c r="D215" s="9">
        <v>45.8</v>
      </c>
      <c r="E215" s="9">
        <v>24</v>
      </c>
      <c r="F215" s="44"/>
      <c r="G215" s="59">
        <f t="shared" si="19"/>
        <v>-24</v>
      </c>
      <c r="H215" s="23">
        <f t="shared" si="1"/>
        <v>0</v>
      </c>
    </row>
    <row r="216" spans="1:8" ht="24.75" customHeight="1">
      <c r="A216" s="65"/>
      <c r="B216" s="68" t="s">
        <v>531</v>
      </c>
      <c r="C216" s="98"/>
      <c r="D216" s="9"/>
      <c r="E216" s="9"/>
      <c r="F216" s="44">
        <v>12</v>
      </c>
      <c r="G216" s="59"/>
      <c r="H216" s="23"/>
    </row>
    <row r="217" spans="1:8" ht="24.75" customHeight="1">
      <c r="A217" s="65"/>
      <c r="B217" s="68" t="s">
        <v>261</v>
      </c>
      <c r="C217" s="98"/>
      <c r="D217" s="9">
        <v>25</v>
      </c>
      <c r="E217" s="9"/>
      <c r="F217" s="44">
        <v>15</v>
      </c>
      <c r="G217" s="59">
        <f t="shared" si="19"/>
        <v>15</v>
      </c>
      <c r="H217" s="23"/>
    </row>
    <row r="218" spans="1:8" ht="24.75" customHeight="1">
      <c r="A218" s="65"/>
      <c r="B218" s="68" t="s">
        <v>542</v>
      </c>
      <c r="C218" s="98"/>
      <c r="D218" s="9"/>
      <c r="E218" s="9"/>
      <c r="F218" s="44">
        <v>12</v>
      </c>
      <c r="G218" s="59">
        <f t="shared" si="19"/>
        <v>12</v>
      </c>
      <c r="H218" s="23"/>
    </row>
    <row r="219" spans="1:8" ht="24.75" customHeight="1">
      <c r="A219" s="65"/>
      <c r="B219" s="68" t="s">
        <v>163</v>
      </c>
      <c r="C219" s="98"/>
      <c r="D219" s="9">
        <v>3.6</v>
      </c>
      <c r="E219" s="9"/>
      <c r="F219" s="44"/>
      <c r="G219" s="59"/>
      <c r="H219" s="23"/>
    </row>
    <row r="220" spans="1:8" ht="24.75" customHeight="1">
      <c r="A220" s="65"/>
      <c r="B220" s="68" t="s">
        <v>151</v>
      </c>
      <c r="C220" s="98"/>
      <c r="D220" s="9">
        <v>35.700000000000003</v>
      </c>
      <c r="E220" s="9"/>
      <c r="F220" s="44">
        <v>3.7</v>
      </c>
      <c r="G220" s="59">
        <f>F220-E220</f>
        <v>3.7</v>
      </c>
      <c r="H220" s="23"/>
    </row>
    <row r="221" spans="1:8" ht="24.75" customHeight="1">
      <c r="A221" s="65"/>
      <c r="B221" s="68" t="s">
        <v>175</v>
      </c>
      <c r="C221" s="98"/>
      <c r="D221" s="9">
        <v>2.4</v>
      </c>
      <c r="E221" s="9">
        <v>6</v>
      </c>
      <c r="F221" s="44"/>
      <c r="G221" s="59"/>
      <c r="H221" s="23"/>
    </row>
    <row r="222" spans="1:8" ht="24.75" customHeight="1">
      <c r="A222" s="65"/>
      <c r="B222" s="68" t="s">
        <v>172</v>
      </c>
      <c r="C222" s="98"/>
      <c r="D222" s="9">
        <v>3.2</v>
      </c>
      <c r="E222" s="9"/>
      <c r="F222" s="44"/>
      <c r="G222" s="59"/>
      <c r="H222" s="23"/>
    </row>
    <row r="223" spans="1:8" ht="24.75" customHeight="1">
      <c r="A223" s="65"/>
      <c r="B223" s="53" t="s">
        <v>264</v>
      </c>
      <c r="C223" s="98"/>
      <c r="D223" s="9">
        <v>8.9</v>
      </c>
      <c r="E223" s="9">
        <v>9</v>
      </c>
      <c r="F223" s="44">
        <v>2.7</v>
      </c>
      <c r="G223" s="59">
        <f>F223-E223</f>
        <v>-6.3</v>
      </c>
      <c r="H223" s="23"/>
    </row>
    <row r="224" spans="1:8" ht="24.75" customHeight="1">
      <c r="A224" s="65"/>
      <c r="B224" s="53" t="s">
        <v>300</v>
      </c>
      <c r="C224" s="98"/>
      <c r="D224" s="9">
        <v>2.2000000000000002</v>
      </c>
      <c r="E224" s="9"/>
      <c r="F224" s="44"/>
      <c r="G224" s="59">
        <f>F224-E224</f>
        <v>0</v>
      </c>
      <c r="H224" s="23"/>
    </row>
    <row r="225" spans="1:8" ht="24.75" customHeight="1">
      <c r="A225" s="65"/>
      <c r="B225" s="53" t="s">
        <v>529</v>
      </c>
      <c r="C225" s="98"/>
      <c r="D225" s="9"/>
      <c r="E225" s="9"/>
      <c r="F225" s="44">
        <v>8</v>
      </c>
      <c r="G225" s="59">
        <f>F225-E225</f>
        <v>8</v>
      </c>
      <c r="H225" s="23"/>
    </row>
    <row r="226" spans="1:8" ht="24.75" customHeight="1">
      <c r="A226" s="65"/>
      <c r="B226" s="53" t="s">
        <v>190</v>
      </c>
      <c r="C226" s="98"/>
      <c r="D226" s="9">
        <v>12.5</v>
      </c>
      <c r="E226" s="9"/>
      <c r="F226" s="44"/>
      <c r="G226" s="59"/>
      <c r="H226" s="23"/>
    </row>
    <row r="227" spans="1:8" ht="24.75" customHeight="1">
      <c r="A227" s="65"/>
      <c r="B227" s="53" t="s">
        <v>301</v>
      </c>
      <c r="C227" s="98"/>
      <c r="D227" s="9">
        <v>6</v>
      </c>
      <c r="E227" s="9">
        <v>6</v>
      </c>
      <c r="F227" s="44"/>
      <c r="G227" s="59"/>
      <c r="H227" s="23"/>
    </row>
    <row r="228" spans="1:8" ht="24.75" customHeight="1">
      <c r="A228" s="65"/>
      <c r="B228" s="53" t="s">
        <v>299</v>
      </c>
      <c r="C228" s="98"/>
      <c r="D228" s="9">
        <v>1.4</v>
      </c>
      <c r="E228" s="9"/>
      <c r="F228" s="44">
        <v>1.1000000000000001</v>
      </c>
      <c r="G228" s="59"/>
      <c r="H228" s="23"/>
    </row>
    <row r="229" spans="1:8" ht="24.75" customHeight="1">
      <c r="A229" s="65"/>
      <c r="B229" s="53" t="s">
        <v>530</v>
      </c>
      <c r="C229" s="98"/>
      <c r="D229" s="9"/>
      <c r="E229" s="9"/>
      <c r="F229" s="44">
        <v>24.9</v>
      </c>
      <c r="G229" s="59"/>
      <c r="H229" s="23"/>
    </row>
    <row r="230" spans="1:8" ht="24.75" customHeight="1">
      <c r="A230" s="89" t="s">
        <v>611</v>
      </c>
      <c r="B230" s="124" t="s">
        <v>552</v>
      </c>
      <c r="C230" s="123">
        <v>1030</v>
      </c>
      <c r="D230" s="64">
        <v>9.1999999999999993</v>
      </c>
      <c r="E230" s="34"/>
      <c r="F230" s="64"/>
      <c r="G230" s="129">
        <f>F230-E230</f>
        <v>0</v>
      </c>
      <c r="H230" s="88"/>
    </row>
    <row r="231" spans="1:8" ht="24.75" customHeight="1">
      <c r="A231" s="65" t="s">
        <v>612</v>
      </c>
      <c r="B231" s="149" t="s">
        <v>125</v>
      </c>
      <c r="C231" s="123">
        <v>1035</v>
      </c>
      <c r="D231" s="64">
        <f>D232</f>
        <v>9.1999999999999993</v>
      </c>
      <c r="E231" s="9"/>
      <c r="F231" s="44"/>
      <c r="G231" s="59"/>
      <c r="H231" s="23"/>
    </row>
    <row r="232" spans="1:8" ht="38.25" customHeight="1">
      <c r="A232" s="65"/>
      <c r="B232" s="126" t="s">
        <v>554</v>
      </c>
      <c r="C232" s="98"/>
      <c r="D232" s="9">
        <v>9.1999999999999993</v>
      </c>
      <c r="E232" s="9"/>
      <c r="F232" s="44"/>
      <c r="G232" s="59">
        <f t="shared" ref="G232:G246" si="20">F232-E232</f>
        <v>0</v>
      </c>
      <c r="H232" s="23"/>
    </row>
    <row r="233" spans="1:8" ht="39.75" customHeight="1">
      <c r="A233" s="7" t="s">
        <v>238</v>
      </c>
      <c r="B233" s="297" t="s">
        <v>388</v>
      </c>
      <c r="C233" s="97"/>
      <c r="D233" s="1">
        <f>D235</f>
        <v>863.6</v>
      </c>
      <c r="E233" s="1"/>
      <c r="F233" s="1">
        <f>F235</f>
        <v>236</v>
      </c>
      <c r="G233" s="23">
        <f>F233-E233</f>
        <v>236</v>
      </c>
      <c r="H233" s="23"/>
    </row>
    <row r="234" spans="1:8" ht="29.25" customHeight="1">
      <c r="A234" s="7"/>
      <c r="B234" s="68" t="s">
        <v>88</v>
      </c>
      <c r="C234" s="97"/>
      <c r="D234" s="1"/>
      <c r="E234" s="1"/>
      <c r="F234" s="1"/>
      <c r="G234" s="23"/>
      <c r="H234" s="23"/>
    </row>
    <row r="235" spans="1:8" ht="32.25" customHeight="1">
      <c r="A235" s="85" t="s">
        <v>329</v>
      </c>
      <c r="B235" s="110" t="s">
        <v>91</v>
      </c>
      <c r="C235" s="46">
        <v>1010</v>
      </c>
      <c r="D235" s="64">
        <f>D236</f>
        <v>863.6</v>
      </c>
      <c r="E235" s="64"/>
      <c r="F235" s="64">
        <f>F236</f>
        <v>236</v>
      </c>
      <c r="G235" s="88">
        <f>F235-E235</f>
        <v>236</v>
      </c>
      <c r="H235" s="23"/>
    </row>
    <row r="236" spans="1:8" ht="24.75" customHeight="1">
      <c r="A236" s="65" t="s">
        <v>330</v>
      </c>
      <c r="B236" s="86" t="s">
        <v>209</v>
      </c>
      <c r="C236" s="37">
        <v>1011</v>
      </c>
      <c r="D236" s="44">
        <f>D237+D238</f>
        <v>863.6</v>
      </c>
      <c r="E236" s="44"/>
      <c r="F236" s="44">
        <f>F237+F238+F241+F240+F239</f>
        <v>236</v>
      </c>
      <c r="G236" s="41">
        <f t="shared" ref="G236:G241" si="21">F236-E236</f>
        <v>236</v>
      </c>
      <c r="H236" s="111" t="e">
        <f t="shared" ref="H236:H241" si="22">(F236/E236)*100</f>
        <v>#DIV/0!</v>
      </c>
    </row>
    <row r="237" spans="1:8" ht="24.75" customHeight="1">
      <c r="A237" s="65"/>
      <c r="B237" s="51" t="s">
        <v>137</v>
      </c>
      <c r="C237" s="98"/>
      <c r="D237" s="9">
        <v>736</v>
      </c>
      <c r="E237" s="9"/>
      <c r="F237" s="9">
        <f>0.8+104.9</f>
        <v>105.7</v>
      </c>
      <c r="G237" s="59">
        <f t="shared" si="21"/>
        <v>105.7</v>
      </c>
      <c r="H237" s="112" t="e">
        <f t="shared" si="22"/>
        <v>#DIV/0!</v>
      </c>
    </row>
    <row r="238" spans="1:8" ht="24.75" customHeight="1">
      <c r="A238" s="65"/>
      <c r="B238" s="68" t="s">
        <v>155</v>
      </c>
      <c r="C238" s="98"/>
      <c r="D238" s="9">
        <v>127.6</v>
      </c>
      <c r="E238" s="9"/>
      <c r="F238" s="9">
        <v>0</v>
      </c>
      <c r="G238" s="59">
        <f t="shared" si="21"/>
        <v>0</v>
      </c>
      <c r="H238" s="112" t="e">
        <f t="shared" si="22"/>
        <v>#DIV/0!</v>
      </c>
    </row>
    <row r="239" spans="1:8" ht="24.75" customHeight="1">
      <c r="A239" s="65"/>
      <c r="B239" s="68" t="s">
        <v>246</v>
      </c>
      <c r="C239" s="98"/>
      <c r="D239" s="9"/>
      <c r="E239" s="9"/>
      <c r="F239" s="9">
        <v>92.2</v>
      </c>
      <c r="G239" s="59"/>
      <c r="H239" s="112"/>
    </row>
    <row r="240" spans="1:8" ht="24.75" customHeight="1">
      <c r="A240" s="65"/>
      <c r="B240" s="68" t="s">
        <v>171</v>
      </c>
      <c r="C240" s="98"/>
      <c r="D240" s="9"/>
      <c r="E240" s="9"/>
      <c r="F240" s="9">
        <v>0.2</v>
      </c>
      <c r="G240" s="59"/>
      <c r="H240" s="112"/>
    </row>
    <row r="241" spans="1:8" ht="24.75" customHeight="1">
      <c r="A241" s="65"/>
      <c r="B241" s="68" t="s">
        <v>248</v>
      </c>
      <c r="C241" s="98"/>
      <c r="D241" s="9"/>
      <c r="E241" s="9"/>
      <c r="F241" s="9">
        <v>37.9</v>
      </c>
      <c r="G241" s="59">
        <f t="shared" si="21"/>
        <v>37.9</v>
      </c>
      <c r="H241" s="112" t="e">
        <f t="shared" si="22"/>
        <v>#DIV/0!</v>
      </c>
    </row>
    <row r="242" spans="1:8" ht="45.75" customHeight="1">
      <c r="A242" s="7" t="s">
        <v>334</v>
      </c>
      <c r="B242" s="299" t="s">
        <v>239</v>
      </c>
      <c r="C242" s="42"/>
      <c r="D242" s="1"/>
      <c r="E242" s="1">
        <f>E245</f>
        <v>6.5</v>
      </c>
      <c r="F242" s="1"/>
      <c r="G242" s="23">
        <f t="shared" si="20"/>
        <v>-6.5</v>
      </c>
      <c r="H242" s="23">
        <f t="shared" si="1"/>
        <v>0</v>
      </c>
    </row>
    <row r="243" spans="1:8" ht="29.25" customHeight="1">
      <c r="A243" s="7"/>
      <c r="B243" s="68" t="s">
        <v>88</v>
      </c>
      <c r="C243" s="42"/>
      <c r="D243" s="1"/>
      <c r="E243" s="1"/>
      <c r="F243" s="1"/>
      <c r="G243" s="23"/>
      <c r="H243" s="23"/>
    </row>
    <row r="244" spans="1:8" ht="24.75" customHeight="1">
      <c r="A244" s="89" t="s">
        <v>331</v>
      </c>
      <c r="B244" s="100" t="s">
        <v>93</v>
      </c>
      <c r="C244" s="46">
        <v>1020</v>
      </c>
      <c r="D244" s="34"/>
      <c r="E244" s="64">
        <f>E245</f>
        <v>6.5</v>
      </c>
      <c r="F244" s="64"/>
      <c r="G244" s="88">
        <f t="shared" si="20"/>
        <v>-6.5</v>
      </c>
      <c r="H244" s="23">
        <f t="shared" si="1"/>
        <v>0</v>
      </c>
    </row>
    <row r="245" spans="1:8" ht="24.75" customHeight="1">
      <c r="A245" s="65" t="s">
        <v>613</v>
      </c>
      <c r="B245" s="78" t="s">
        <v>170</v>
      </c>
      <c r="C245" s="37">
        <v>1021</v>
      </c>
      <c r="D245" s="15"/>
      <c r="E245" s="44">
        <f>E246</f>
        <v>6.5</v>
      </c>
      <c r="F245" s="44"/>
      <c r="G245" s="106">
        <f t="shared" si="20"/>
        <v>-6.5</v>
      </c>
      <c r="H245" s="23">
        <f t="shared" si="1"/>
        <v>0</v>
      </c>
    </row>
    <row r="246" spans="1:8" ht="27.75" customHeight="1">
      <c r="A246" s="65"/>
      <c r="B246" s="43" t="s">
        <v>240</v>
      </c>
      <c r="C246" s="99"/>
      <c r="D246" s="15"/>
      <c r="E246" s="9">
        <v>6.5</v>
      </c>
      <c r="F246" s="9"/>
      <c r="G246" s="59">
        <f t="shared" si="20"/>
        <v>-6.5</v>
      </c>
      <c r="H246" s="23">
        <f t="shared" si="1"/>
        <v>0</v>
      </c>
    </row>
    <row r="247" spans="1:8" ht="28.5" customHeight="1">
      <c r="A247" s="7" t="s">
        <v>395</v>
      </c>
      <c r="B247" s="299" t="s">
        <v>241</v>
      </c>
      <c r="C247" s="42"/>
      <c r="D247" s="1"/>
      <c r="E247" s="1">
        <f>E249</f>
        <v>24</v>
      </c>
      <c r="F247" s="1">
        <f>F249+F250</f>
        <v>0</v>
      </c>
      <c r="G247" s="23">
        <f>F247-E247</f>
        <v>-24</v>
      </c>
      <c r="H247" s="23">
        <f t="shared" si="1"/>
        <v>0</v>
      </c>
    </row>
    <row r="248" spans="1:8" ht="24.75" customHeight="1">
      <c r="A248" s="7"/>
      <c r="B248" s="68" t="s">
        <v>88</v>
      </c>
      <c r="C248" s="42"/>
      <c r="D248" s="1"/>
      <c r="E248" s="1"/>
      <c r="F248" s="1"/>
      <c r="G248" s="23"/>
      <c r="H248" s="23"/>
    </row>
    <row r="249" spans="1:8" ht="27" customHeight="1">
      <c r="A249" s="85" t="s">
        <v>396</v>
      </c>
      <c r="B249" s="100" t="s">
        <v>93</v>
      </c>
      <c r="C249" s="46">
        <v>1020</v>
      </c>
      <c r="D249" s="64"/>
      <c r="E249" s="64">
        <v>24</v>
      </c>
      <c r="F249" s="64"/>
      <c r="G249" s="88">
        <f>F249-E249</f>
        <v>-24</v>
      </c>
      <c r="H249" s="23">
        <f t="shared" si="1"/>
        <v>0</v>
      </c>
    </row>
    <row r="250" spans="1:8" ht="30.75" customHeight="1">
      <c r="A250" s="65" t="s">
        <v>614</v>
      </c>
      <c r="B250" s="78" t="s">
        <v>85</v>
      </c>
      <c r="C250" s="37">
        <v>1025</v>
      </c>
      <c r="D250" s="44"/>
      <c r="E250" s="44">
        <v>24</v>
      </c>
      <c r="F250" s="44">
        <f>F251</f>
        <v>0</v>
      </c>
      <c r="G250" s="41">
        <f t="shared" ref="G250:G258" si="23">F250-E250</f>
        <v>-24</v>
      </c>
      <c r="H250" s="23">
        <f t="shared" si="1"/>
        <v>0</v>
      </c>
    </row>
    <row r="251" spans="1:8" ht="24.75" customHeight="1">
      <c r="A251" s="65"/>
      <c r="B251" s="53" t="s">
        <v>191</v>
      </c>
      <c r="C251" s="37"/>
      <c r="D251" s="15"/>
      <c r="E251" s="44">
        <v>24</v>
      </c>
      <c r="F251" s="44">
        <v>0</v>
      </c>
      <c r="G251" s="24">
        <f t="shared" si="23"/>
        <v>-24</v>
      </c>
      <c r="H251" s="23">
        <f t="shared" si="1"/>
        <v>0</v>
      </c>
    </row>
    <row r="252" spans="1:8" ht="34.5" customHeight="1">
      <c r="A252" s="7" t="s">
        <v>397</v>
      </c>
      <c r="B252" s="299" t="s">
        <v>243</v>
      </c>
      <c r="C252" s="42"/>
      <c r="D252" s="1"/>
      <c r="E252" s="1">
        <f>E254</f>
        <v>53</v>
      </c>
      <c r="F252" s="64">
        <f>F254</f>
        <v>6.7</v>
      </c>
      <c r="G252" s="23">
        <f t="shared" si="23"/>
        <v>-46.3</v>
      </c>
      <c r="H252" s="23">
        <f t="shared" si="1"/>
        <v>12.641509433962264</v>
      </c>
    </row>
    <row r="253" spans="1:8" ht="24.75" customHeight="1">
      <c r="A253" s="7"/>
      <c r="B253" s="68" t="s">
        <v>88</v>
      </c>
      <c r="C253" s="42"/>
      <c r="D253" s="1"/>
      <c r="E253" s="1"/>
      <c r="F253" s="64"/>
      <c r="G253" s="23"/>
      <c r="H253" s="23"/>
    </row>
    <row r="254" spans="1:8" ht="24.75" customHeight="1">
      <c r="A254" s="85" t="s">
        <v>398</v>
      </c>
      <c r="B254" s="100" t="s">
        <v>93</v>
      </c>
      <c r="C254" s="46">
        <v>1020</v>
      </c>
      <c r="D254" s="64"/>
      <c r="E254" s="64">
        <f>E255</f>
        <v>53</v>
      </c>
      <c r="F254" s="1">
        <f>F255+F257</f>
        <v>6.7</v>
      </c>
      <c r="G254" s="88">
        <f t="shared" si="23"/>
        <v>-46.3</v>
      </c>
      <c r="H254" s="88">
        <f t="shared" si="1"/>
        <v>12.641509433962264</v>
      </c>
    </row>
    <row r="255" spans="1:8" ht="24.75" customHeight="1">
      <c r="A255" s="65" t="s">
        <v>399</v>
      </c>
      <c r="B255" s="78" t="s">
        <v>170</v>
      </c>
      <c r="C255" s="37">
        <v>1021</v>
      </c>
      <c r="D255" s="44"/>
      <c r="E255" s="44">
        <f>E256</f>
        <v>53</v>
      </c>
      <c r="F255" s="44"/>
      <c r="G255" s="41">
        <f t="shared" si="23"/>
        <v>-53</v>
      </c>
      <c r="H255" s="23">
        <f t="shared" si="1"/>
        <v>0</v>
      </c>
    </row>
    <row r="256" spans="1:8" ht="24.75" customHeight="1">
      <c r="A256" s="65"/>
      <c r="B256" s="38" t="s">
        <v>242</v>
      </c>
      <c r="C256" s="37"/>
      <c r="D256" s="15"/>
      <c r="E256" s="44">
        <v>53</v>
      </c>
      <c r="F256" s="5"/>
      <c r="G256" s="24">
        <f t="shared" si="23"/>
        <v>-53</v>
      </c>
      <c r="H256" s="23">
        <f t="shared" si="1"/>
        <v>0</v>
      </c>
    </row>
    <row r="257" spans="1:12" ht="24.75" customHeight="1">
      <c r="A257" s="65" t="s">
        <v>615</v>
      </c>
      <c r="B257" s="78" t="s">
        <v>85</v>
      </c>
      <c r="C257" s="37">
        <v>1025</v>
      </c>
      <c r="D257" s="44"/>
      <c r="E257" s="44">
        <f>E258</f>
        <v>0</v>
      </c>
      <c r="F257" s="44">
        <f>F258</f>
        <v>6.7</v>
      </c>
      <c r="G257" s="41">
        <f t="shared" si="23"/>
        <v>6.7</v>
      </c>
      <c r="H257" s="112" t="e">
        <f t="shared" si="1"/>
        <v>#DIV/0!</v>
      </c>
    </row>
    <row r="258" spans="1:12" ht="24.75" customHeight="1">
      <c r="A258" s="65"/>
      <c r="B258" s="53" t="s">
        <v>191</v>
      </c>
      <c r="C258" s="37"/>
      <c r="D258" s="15"/>
      <c r="E258" s="44">
        <v>0</v>
      </c>
      <c r="F258" s="44">
        <v>6.7</v>
      </c>
      <c r="G258" s="24">
        <f t="shared" si="23"/>
        <v>6.7</v>
      </c>
      <c r="H258" s="112" t="e">
        <f t="shared" ref="H258" si="24">(F258/E258)*100</f>
        <v>#DIV/0!</v>
      </c>
    </row>
    <row r="259" spans="1:12" ht="24.75" customHeight="1">
      <c r="A259" s="7" t="s">
        <v>402</v>
      </c>
      <c r="B259" s="300" t="s">
        <v>621</v>
      </c>
      <c r="C259" s="235"/>
      <c r="D259" s="1">
        <f>SUM(D261,D274,)</f>
        <v>801.9</v>
      </c>
      <c r="E259" s="1">
        <f>SUM(E261,E274,)</f>
        <v>0</v>
      </c>
      <c r="F259" s="1">
        <f>SUM(F261,F274,)</f>
        <v>1681.6000000000001</v>
      </c>
      <c r="G259" s="23">
        <f t="shared" si="0"/>
        <v>1681.6000000000001</v>
      </c>
      <c r="H259" s="23"/>
      <c r="I259" s="145"/>
      <c r="J259" s="145"/>
      <c r="K259" s="145"/>
      <c r="L259" s="145"/>
    </row>
    <row r="260" spans="1:12" ht="24.75" customHeight="1">
      <c r="A260" s="65"/>
      <c r="B260" s="52" t="s">
        <v>88</v>
      </c>
      <c r="C260" s="234"/>
      <c r="D260" s="15"/>
      <c r="E260" s="5"/>
      <c r="F260" s="44"/>
      <c r="G260" s="23"/>
      <c r="H260" s="23"/>
    </row>
    <row r="261" spans="1:12" ht="34.5" customHeight="1">
      <c r="A261" s="85" t="s">
        <v>400</v>
      </c>
      <c r="B261" s="71" t="s">
        <v>91</v>
      </c>
      <c r="C261" s="72">
        <v>1010</v>
      </c>
      <c r="D261" s="64">
        <f>D262+D271</f>
        <v>667.9</v>
      </c>
      <c r="E261" s="64">
        <f>E262</f>
        <v>0</v>
      </c>
      <c r="F261" s="64">
        <f>F262+F271</f>
        <v>1673.7</v>
      </c>
      <c r="G261" s="88">
        <f t="shared" si="0"/>
        <v>1673.7</v>
      </c>
      <c r="H261" s="112" t="e">
        <f t="shared" ref="H261:H270" si="25">(F261/E261)*100</f>
        <v>#DIV/0!</v>
      </c>
    </row>
    <row r="262" spans="1:12" ht="30.75" customHeight="1">
      <c r="A262" s="65" t="s">
        <v>401</v>
      </c>
      <c r="B262" s="96" t="s">
        <v>236</v>
      </c>
      <c r="C262" s="37">
        <v>1011</v>
      </c>
      <c r="D262" s="44">
        <f>SUM(D263:D270)</f>
        <v>624</v>
      </c>
      <c r="E262" s="44">
        <v>0</v>
      </c>
      <c r="F262" s="44">
        <f>F263+F264+F265+F266+F267+F268+F269+F270</f>
        <v>1673.7</v>
      </c>
      <c r="G262" s="41">
        <f>F262-E262</f>
        <v>1673.7</v>
      </c>
      <c r="H262" s="112" t="e">
        <f t="shared" si="25"/>
        <v>#DIV/0!</v>
      </c>
    </row>
    <row r="263" spans="1:12" ht="24.75" customHeight="1">
      <c r="A263" s="65"/>
      <c r="B263" s="68" t="s">
        <v>155</v>
      </c>
      <c r="C263" s="50"/>
      <c r="D263" s="9">
        <v>4.4000000000000004</v>
      </c>
      <c r="E263" s="9">
        <v>0</v>
      </c>
      <c r="F263" s="9">
        <v>1.7</v>
      </c>
      <c r="G263" s="59">
        <f>F263</f>
        <v>1.7</v>
      </c>
      <c r="H263" s="112" t="e">
        <f t="shared" si="25"/>
        <v>#DIV/0!</v>
      </c>
    </row>
    <row r="264" spans="1:12" ht="24.75" customHeight="1">
      <c r="A264" s="65"/>
      <c r="B264" s="68" t="s">
        <v>171</v>
      </c>
      <c r="C264" s="50"/>
      <c r="D264" s="9">
        <v>77.7</v>
      </c>
      <c r="E264" s="9">
        <v>0</v>
      </c>
      <c r="F264" s="9">
        <v>1.6</v>
      </c>
      <c r="G264" s="59">
        <f t="shared" ref="G264:G270" si="26">F264-E264</f>
        <v>1.6</v>
      </c>
      <c r="H264" s="112" t="e">
        <f t="shared" si="25"/>
        <v>#DIV/0!</v>
      </c>
    </row>
    <row r="265" spans="1:12" ht="24.75" customHeight="1">
      <c r="A265" s="65"/>
      <c r="B265" s="52" t="s">
        <v>139</v>
      </c>
      <c r="C265" s="50"/>
      <c r="D265" s="9">
        <v>67.099999999999994</v>
      </c>
      <c r="E265" s="9">
        <v>0</v>
      </c>
      <c r="F265" s="9">
        <v>24.6</v>
      </c>
      <c r="G265" s="59">
        <f t="shared" si="26"/>
        <v>24.6</v>
      </c>
      <c r="H265" s="112" t="e">
        <f t="shared" si="25"/>
        <v>#DIV/0!</v>
      </c>
    </row>
    <row r="266" spans="1:12" ht="24.75" customHeight="1">
      <c r="A266" s="65"/>
      <c r="B266" s="52" t="s">
        <v>180</v>
      </c>
      <c r="C266" s="50"/>
      <c r="D266" s="9"/>
      <c r="E266" s="9">
        <v>0</v>
      </c>
      <c r="F266" s="9"/>
      <c r="G266" s="59">
        <f t="shared" si="26"/>
        <v>0</v>
      </c>
      <c r="H266" s="112" t="e">
        <f t="shared" si="25"/>
        <v>#DIV/0!</v>
      </c>
    </row>
    <row r="267" spans="1:12" ht="24.75" customHeight="1">
      <c r="A267" s="65"/>
      <c r="B267" s="52" t="s">
        <v>181</v>
      </c>
      <c r="C267" s="50"/>
      <c r="D267" s="9"/>
      <c r="E267" s="9">
        <v>0</v>
      </c>
      <c r="F267" s="9"/>
      <c r="G267" s="59">
        <f t="shared" si="26"/>
        <v>0</v>
      </c>
      <c r="H267" s="112" t="e">
        <f t="shared" si="25"/>
        <v>#DIV/0!</v>
      </c>
    </row>
    <row r="268" spans="1:12" ht="24.75" customHeight="1">
      <c r="A268" s="65"/>
      <c r="B268" s="52" t="s">
        <v>182</v>
      </c>
      <c r="C268" s="50"/>
      <c r="D268" s="9"/>
      <c r="E268" s="9">
        <v>0</v>
      </c>
      <c r="F268" s="9">
        <v>1.8</v>
      </c>
      <c r="G268" s="59">
        <f t="shared" si="26"/>
        <v>1.8</v>
      </c>
      <c r="H268" s="112" t="e">
        <f t="shared" si="25"/>
        <v>#DIV/0!</v>
      </c>
    </row>
    <row r="269" spans="1:12" ht="24.75" customHeight="1">
      <c r="A269" s="65"/>
      <c r="B269" s="53" t="s">
        <v>137</v>
      </c>
      <c r="C269" s="50"/>
      <c r="D269" s="9">
        <v>474.2</v>
      </c>
      <c r="E269" s="9">
        <v>0</v>
      </c>
      <c r="F269" s="9">
        <v>1643.9</v>
      </c>
      <c r="G269" s="59">
        <f t="shared" si="26"/>
        <v>1643.9</v>
      </c>
      <c r="H269" s="112" t="e">
        <f t="shared" si="25"/>
        <v>#DIV/0!</v>
      </c>
    </row>
    <row r="270" spans="1:12" ht="24.75" customHeight="1">
      <c r="A270" s="65"/>
      <c r="B270" s="52" t="s">
        <v>183</v>
      </c>
      <c r="C270" s="50"/>
      <c r="D270" s="9">
        <v>0.6</v>
      </c>
      <c r="E270" s="9">
        <v>0</v>
      </c>
      <c r="F270" s="9">
        <v>0.1</v>
      </c>
      <c r="G270" s="59">
        <f t="shared" si="26"/>
        <v>0.1</v>
      </c>
      <c r="H270" s="112" t="e">
        <f t="shared" si="25"/>
        <v>#DIV/0!</v>
      </c>
    </row>
    <row r="271" spans="1:12" ht="24.75" customHeight="1">
      <c r="A271" s="65" t="s">
        <v>616</v>
      </c>
      <c r="B271" s="87" t="s">
        <v>297</v>
      </c>
      <c r="C271" s="37">
        <v>1015</v>
      </c>
      <c r="D271" s="44">
        <f>D272+D273</f>
        <v>43.900000000000006</v>
      </c>
      <c r="E271" s="44">
        <v>0</v>
      </c>
      <c r="F271" s="44"/>
      <c r="G271" s="41"/>
      <c r="H271" s="23"/>
    </row>
    <row r="272" spans="1:12" ht="24.75" customHeight="1">
      <c r="A272" s="65"/>
      <c r="B272" s="53" t="s">
        <v>200</v>
      </c>
      <c r="C272" s="37"/>
      <c r="D272" s="9">
        <v>43.7</v>
      </c>
      <c r="E272" s="5">
        <v>0</v>
      </c>
      <c r="F272" s="5"/>
      <c r="G272" s="24"/>
      <c r="H272" s="23"/>
    </row>
    <row r="273" spans="1:8" ht="24.75" customHeight="1">
      <c r="A273" s="65"/>
      <c r="B273" s="52" t="s">
        <v>184</v>
      </c>
      <c r="C273" s="234"/>
      <c r="D273" s="9">
        <v>0.2</v>
      </c>
      <c r="E273" s="5">
        <v>0</v>
      </c>
      <c r="F273" s="5"/>
      <c r="G273" s="24"/>
      <c r="H273" s="23"/>
    </row>
    <row r="274" spans="1:8" ht="24.75" customHeight="1">
      <c r="A274" s="85" t="s">
        <v>534</v>
      </c>
      <c r="B274" s="71" t="s">
        <v>93</v>
      </c>
      <c r="C274" s="72">
        <v>1020</v>
      </c>
      <c r="D274" s="64">
        <f>D275+D280</f>
        <v>134</v>
      </c>
      <c r="E274" s="64">
        <v>0</v>
      </c>
      <c r="F274" s="64">
        <f>F275+F280</f>
        <v>7.8999999999999995</v>
      </c>
      <c r="G274" s="88">
        <f>F274-E274</f>
        <v>7.8999999999999995</v>
      </c>
      <c r="H274" s="23"/>
    </row>
    <row r="275" spans="1:8" ht="24.75" customHeight="1">
      <c r="A275" s="65" t="s">
        <v>535</v>
      </c>
      <c r="B275" s="78" t="s">
        <v>170</v>
      </c>
      <c r="C275" s="37">
        <v>1021</v>
      </c>
      <c r="D275" s="44">
        <f>SUM(D276:D279)</f>
        <v>72.100000000000009</v>
      </c>
      <c r="E275" s="44">
        <v>0</v>
      </c>
      <c r="F275" s="150">
        <f>F277+F278+F279</f>
        <v>5.6</v>
      </c>
      <c r="G275" s="41">
        <f>F275-E275</f>
        <v>5.6</v>
      </c>
      <c r="H275" s="23"/>
    </row>
    <row r="276" spans="1:8" ht="24.75" customHeight="1">
      <c r="A276" s="65"/>
      <c r="B276" s="52" t="s">
        <v>283</v>
      </c>
      <c r="C276" s="101"/>
      <c r="D276" s="9">
        <v>12.9</v>
      </c>
      <c r="E276" s="9">
        <v>0</v>
      </c>
      <c r="F276" s="5" t="s">
        <v>196</v>
      </c>
      <c r="G276" s="59"/>
      <c r="H276" s="23"/>
    </row>
    <row r="277" spans="1:8" ht="24.75" customHeight="1">
      <c r="A277" s="65"/>
      <c r="B277" s="52" t="s">
        <v>266</v>
      </c>
      <c r="C277" s="101"/>
      <c r="D277" s="9">
        <v>4.7</v>
      </c>
      <c r="E277" s="9">
        <v>0</v>
      </c>
      <c r="F277" s="5">
        <v>1.5</v>
      </c>
      <c r="G277" s="59"/>
      <c r="H277" s="23"/>
    </row>
    <row r="278" spans="1:8" ht="24.75" customHeight="1">
      <c r="A278" s="65"/>
      <c r="B278" s="52" t="s">
        <v>555</v>
      </c>
      <c r="C278" s="50"/>
      <c r="D278" s="9">
        <v>25.3</v>
      </c>
      <c r="E278" s="9">
        <v>0</v>
      </c>
      <c r="F278" s="5">
        <v>0</v>
      </c>
      <c r="G278" s="59">
        <f>F278-E278</f>
        <v>0</v>
      </c>
      <c r="H278" s="23"/>
    </row>
    <row r="279" spans="1:8" ht="24.75" customHeight="1">
      <c r="A279" s="65"/>
      <c r="B279" s="52" t="s">
        <v>171</v>
      </c>
      <c r="C279" s="50"/>
      <c r="D279" s="9">
        <v>29.2</v>
      </c>
      <c r="E279" s="9">
        <v>0</v>
      </c>
      <c r="F279" s="5">
        <v>4.0999999999999996</v>
      </c>
      <c r="G279" s="59">
        <f>F279-E279</f>
        <v>4.0999999999999996</v>
      </c>
      <c r="H279" s="23"/>
    </row>
    <row r="280" spans="1:8" ht="24.75" customHeight="1">
      <c r="A280" s="65" t="s">
        <v>617</v>
      </c>
      <c r="B280" s="78" t="s">
        <v>244</v>
      </c>
      <c r="C280" s="37">
        <v>1025</v>
      </c>
      <c r="D280" s="44">
        <f>SUM(D282:D291)</f>
        <v>61.900000000000006</v>
      </c>
      <c r="E280" s="44">
        <v>0</v>
      </c>
      <c r="F280" s="44">
        <f>F281+F282+F283+F284+F285+F286+F287+F288+F289+F290+F291</f>
        <v>2.2999999999999998</v>
      </c>
      <c r="G280" s="41">
        <f>F280-E280</f>
        <v>2.2999999999999998</v>
      </c>
      <c r="H280" s="23"/>
    </row>
    <row r="281" spans="1:8" ht="24.75" customHeight="1">
      <c r="A281" s="65"/>
      <c r="B281" s="119" t="s">
        <v>533</v>
      </c>
      <c r="C281" s="37"/>
      <c r="D281" s="44"/>
      <c r="E281" s="44">
        <v>0</v>
      </c>
      <c r="F281" s="5">
        <v>1.5</v>
      </c>
      <c r="G281" s="41"/>
      <c r="H281" s="23"/>
    </row>
    <row r="282" spans="1:8" ht="24.75" customHeight="1">
      <c r="A282" s="65"/>
      <c r="B282" s="68" t="s">
        <v>186</v>
      </c>
      <c r="C282" s="98"/>
      <c r="D282" s="9">
        <v>5.2</v>
      </c>
      <c r="E282" s="9">
        <v>0</v>
      </c>
      <c r="F282" s="5">
        <v>0</v>
      </c>
      <c r="G282" s="59"/>
      <c r="H282" s="23"/>
    </row>
    <row r="283" spans="1:8" ht="24.75" customHeight="1">
      <c r="A283" s="65"/>
      <c r="B283" s="68" t="s">
        <v>177</v>
      </c>
      <c r="C283" s="98"/>
      <c r="D283" s="9">
        <v>3.6</v>
      </c>
      <c r="E283" s="9"/>
      <c r="F283" s="5"/>
      <c r="G283" s="59"/>
      <c r="H283" s="23"/>
    </row>
    <row r="284" spans="1:8" ht="24.75" customHeight="1">
      <c r="A284" s="65"/>
      <c r="B284" s="68" t="s">
        <v>187</v>
      </c>
      <c r="C284" s="98"/>
      <c r="D284" s="9">
        <v>4.5</v>
      </c>
      <c r="E284" s="9"/>
      <c r="F284" s="5"/>
      <c r="G284" s="59"/>
      <c r="H284" s="23"/>
    </row>
    <row r="285" spans="1:8" ht="24.75" customHeight="1">
      <c r="A285" s="65"/>
      <c r="B285" s="68" t="s">
        <v>188</v>
      </c>
      <c r="C285" s="98"/>
      <c r="D285" s="9">
        <v>18.100000000000001</v>
      </c>
      <c r="E285" s="9"/>
      <c r="F285" s="5"/>
      <c r="G285" s="59"/>
      <c r="H285" s="23"/>
    </row>
    <row r="286" spans="1:8" ht="24.75" customHeight="1">
      <c r="A286" s="65"/>
      <c r="B286" s="68" t="s">
        <v>189</v>
      </c>
      <c r="C286" s="98"/>
      <c r="D286" s="9">
        <v>21.1</v>
      </c>
      <c r="E286" s="9"/>
      <c r="F286" s="5"/>
      <c r="G286" s="59"/>
      <c r="H286" s="23"/>
    </row>
    <row r="287" spans="1:8" ht="24.75" customHeight="1">
      <c r="A287" s="65"/>
      <c r="B287" s="68" t="s">
        <v>190</v>
      </c>
      <c r="C287" s="98"/>
      <c r="D287" s="9">
        <v>3.6</v>
      </c>
      <c r="E287" s="9"/>
      <c r="F287" s="5"/>
      <c r="G287" s="59"/>
      <c r="H287" s="23"/>
    </row>
    <row r="288" spans="1:8" ht="24.75" customHeight="1">
      <c r="A288" s="65"/>
      <c r="B288" s="68" t="s">
        <v>306</v>
      </c>
      <c r="C288" s="98"/>
      <c r="D288" s="9">
        <v>1.6</v>
      </c>
      <c r="E288" s="9"/>
      <c r="F288" s="5"/>
      <c r="G288" s="59"/>
      <c r="H288" s="23"/>
    </row>
    <row r="289" spans="1:12" ht="24.75" customHeight="1">
      <c r="A289" s="65"/>
      <c r="B289" s="68" t="s">
        <v>305</v>
      </c>
      <c r="C289" s="98"/>
      <c r="D289" s="9">
        <v>0</v>
      </c>
      <c r="E289" s="9">
        <v>0</v>
      </c>
      <c r="F289" s="5">
        <v>0.3</v>
      </c>
      <c r="G289" s="59"/>
      <c r="H289" s="23"/>
    </row>
    <row r="290" spans="1:12" ht="24.75" customHeight="1">
      <c r="A290" s="65"/>
      <c r="B290" s="68" t="s">
        <v>308</v>
      </c>
      <c r="C290" s="98"/>
      <c r="D290" s="9"/>
      <c r="E290" s="9">
        <v>0</v>
      </c>
      <c r="F290" s="5">
        <v>0.5</v>
      </c>
      <c r="G290" s="59"/>
      <c r="H290" s="23"/>
    </row>
    <row r="291" spans="1:12" ht="24.75" customHeight="1">
      <c r="A291" s="65"/>
      <c r="B291" s="52" t="s">
        <v>191</v>
      </c>
      <c r="C291" s="50"/>
      <c r="D291" s="9">
        <v>4.2</v>
      </c>
      <c r="E291" s="9"/>
      <c r="F291" s="9">
        <v>0</v>
      </c>
      <c r="G291" s="59">
        <f>F291-E291</f>
        <v>0</v>
      </c>
      <c r="H291" s="23"/>
    </row>
    <row r="292" spans="1:12" ht="42.75" customHeight="1">
      <c r="A292" s="7" t="s">
        <v>618</v>
      </c>
      <c r="B292" s="297" t="s">
        <v>391</v>
      </c>
      <c r="C292" s="236"/>
      <c r="D292" s="64">
        <f>D294</f>
        <v>227.5</v>
      </c>
      <c r="E292" s="1"/>
      <c r="F292" s="1">
        <f>F294</f>
        <v>0</v>
      </c>
      <c r="G292" s="23">
        <f>F292-E292</f>
        <v>0</v>
      </c>
      <c r="H292" s="23"/>
    </row>
    <row r="293" spans="1:12" ht="27" customHeight="1">
      <c r="A293" s="7"/>
      <c r="B293" s="52" t="s">
        <v>88</v>
      </c>
      <c r="C293" s="236"/>
      <c r="D293" s="64"/>
      <c r="E293" s="1"/>
      <c r="F293" s="1"/>
      <c r="G293" s="23"/>
      <c r="H293" s="23"/>
    </row>
    <row r="294" spans="1:12" ht="30" customHeight="1">
      <c r="A294" s="85" t="s">
        <v>619</v>
      </c>
      <c r="B294" s="110" t="s">
        <v>91</v>
      </c>
      <c r="C294" s="72">
        <v>1010</v>
      </c>
      <c r="D294" s="34">
        <v>227.5</v>
      </c>
      <c r="E294" s="64"/>
      <c r="F294" s="64">
        <f>F295</f>
        <v>0</v>
      </c>
      <c r="G294" s="88">
        <f t="shared" ref="G294:G297" si="27">F294-E294</f>
        <v>0</v>
      </c>
      <c r="H294" s="88"/>
    </row>
    <row r="295" spans="1:12" ht="24.75" customHeight="1">
      <c r="A295" s="65" t="s">
        <v>620</v>
      </c>
      <c r="B295" s="86" t="s">
        <v>209</v>
      </c>
      <c r="C295" s="67">
        <v>1011</v>
      </c>
      <c r="D295" s="15">
        <f>D296+D297</f>
        <v>227.5</v>
      </c>
      <c r="E295" s="44"/>
      <c r="F295" s="44">
        <f>F296+F297</f>
        <v>0</v>
      </c>
      <c r="G295" s="41">
        <f t="shared" si="27"/>
        <v>0</v>
      </c>
      <c r="H295" s="88"/>
    </row>
    <row r="296" spans="1:12" ht="24.75" customHeight="1">
      <c r="A296" s="65"/>
      <c r="B296" s="51" t="s">
        <v>137</v>
      </c>
      <c r="C296" s="234"/>
      <c r="D296" s="9">
        <v>184.5</v>
      </c>
      <c r="E296" s="5"/>
      <c r="F296" s="5">
        <v>0</v>
      </c>
      <c r="G296" s="24">
        <f t="shared" si="27"/>
        <v>0</v>
      </c>
      <c r="H296" s="23"/>
    </row>
    <row r="297" spans="1:12" ht="24.75" customHeight="1">
      <c r="A297" s="65"/>
      <c r="B297" s="68" t="s">
        <v>155</v>
      </c>
      <c r="C297" s="234"/>
      <c r="D297" s="9">
        <v>43</v>
      </c>
      <c r="E297" s="5"/>
      <c r="F297" s="5">
        <v>0</v>
      </c>
      <c r="G297" s="24">
        <f t="shared" si="27"/>
        <v>0</v>
      </c>
      <c r="H297" s="23"/>
    </row>
    <row r="298" spans="1:12" ht="24.75" customHeight="1">
      <c r="A298" s="7" t="s">
        <v>403</v>
      </c>
      <c r="B298" s="299" t="s">
        <v>521</v>
      </c>
      <c r="C298" s="37"/>
      <c r="D298" s="1">
        <f>D300+D303</f>
        <v>1886.7</v>
      </c>
      <c r="E298" s="163">
        <f>E300+E303</f>
        <v>2404</v>
      </c>
      <c r="F298" s="1">
        <f>F300+F303</f>
        <v>2371.6</v>
      </c>
      <c r="G298" s="23">
        <f t="shared" ref="G298:G305" si="28">F298-E298</f>
        <v>-32.400000000000091</v>
      </c>
      <c r="H298" s="23">
        <f t="shared" ref="H298:H305" si="29">(F298/E298)*100</f>
        <v>98.652246256239593</v>
      </c>
      <c r="I298" s="145"/>
      <c r="J298" s="145"/>
      <c r="K298" s="145"/>
      <c r="L298" s="145"/>
    </row>
    <row r="299" spans="1:12" ht="24.75" customHeight="1">
      <c r="A299" s="7"/>
      <c r="B299" s="52" t="s">
        <v>88</v>
      </c>
      <c r="C299" s="37"/>
      <c r="D299" s="1"/>
      <c r="E299" s="163"/>
      <c r="F299" s="1"/>
      <c r="G299" s="23"/>
      <c r="H299" s="23"/>
      <c r="I299" s="145"/>
      <c r="J299" s="145"/>
      <c r="K299" s="145"/>
      <c r="L299" s="145"/>
    </row>
    <row r="300" spans="1:12" ht="24.75" customHeight="1">
      <c r="A300" s="85" t="s">
        <v>416</v>
      </c>
      <c r="B300" s="71" t="s">
        <v>91</v>
      </c>
      <c r="C300" s="46">
        <v>1010</v>
      </c>
      <c r="D300" s="64">
        <f>D302</f>
        <v>1599.7</v>
      </c>
      <c r="E300" s="148">
        <f>E302</f>
        <v>2104</v>
      </c>
      <c r="F300" s="64">
        <f>F302</f>
        <v>2002</v>
      </c>
      <c r="G300" s="88">
        <f t="shared" si="28"/>
        <v>-102</v>
      </c>
      <c r="H300" s="88">
        <f t="shared" si="29"/>
        <v>95.152091254752847</v>
      </c>
    </row>
    <row r="301" spans="1:12" ht="24.75" customHeight="1">
      <c r="A301" s="65" t="s">
        <v>417</v>
      </c>
      <c r="B301" s="102" t="s">
        <v>245</v>
      </c>
      <c r="C301" s="37">
        <v>1014</v>
      </c>
      <c r="D301" s="15">
        <f>D302</f>
        <v>1599.7</v>
      </c>
      <c r="E301" s="146">
        <f>E302</f>
        <v>2104</v>
      </c>
      <c r="F301" s="44">
        <f>F302</f>
        <v>2002</v>
      </c>
      <c r="G301" s="41">
        <f t="shared" ref="G301" si="30">F301-E301</f>
        <v>-102</v>
      </c>
      <c r="H301" s="41">
        <f t="shared" si="29"/>
        <v>95.152091254752847</v>
      </c>
    </row>
    <row r="302" spans="1:12" ht="24.75" customHeight="1">
      <c r="B302" s="38" t="s">
        <v>267</v>
      </c>
      <c r="C302" s="37"/>
      <c r="D302" s="9">
        <v>1599.7</v>
      </c>
      <c r="E302" s="147">
        <v>2104</v>
      </c>
      <c r="F302" s="5">
        <v>2002</v>
      </c>
      <c r="G302" s="24">
        <f t="shared" si="28"/>
        <v>-102</v>
      </c>
      <c r="H302" s="24">
        <f t="shared" si="29"/>
        <v>95.152091254752847</v>
      </c>
    </row>
    <row r="303" spans="1:12" ht="24.75" customHeight="1">
      <c r="A303" s="85" t="s">
        <v>404</v>
      </c>
      <c r="B303" s="81" t="s">
        <v>93</v>
      </c>
      <c r="C303" s="46">
        <v>1020</v>
      </c>
      <c r="D303" s="64">
        <f>D304</f>
        <v>287</v>
      </c>
      <c r="E303" s="148">
        <f>E305</f>
        <v>300</v>
      </c>
      <c r="F303" s="64">
        <f>F305</f>
        <v>369.6</v>
      </c>
      <c r="G303" s="88">
        <f t="shared" si="28"/>
        <v>69.600000000000023</v>
      </c>
      <c r="H303" s="88">
        <f t="shared" si="29"/>
        <v>123.2</v>
      </c>
    </row>
    <row r="304" spans="1:12" ht="33.75" customHeight="1">
      <c r="A304" s="65" t="s">
        <v>418</v>
      </c>
      <c r="B304" s="102" t="s">
        <v>245</v>
      </c>
      <c r="C304" s="37">
        <v>1024</v>
      </c>
      <c r="D304" s="44">
        <f>D305</f>
        <v>287</v>
      </c>
      <c r="E304" s="151">
        <f>E305</f>
        <v>300</v>
      </c>
      <c r="F304" s="44">
        <f>F305</f>
        <v>369.6</v>
      </c>
      <c r="G304" s="107">
        <f t="shared" si="28"/>
        <v>69.600000000000023</v>
      </c>
      <c r="H304" s="41">
        <f t="shared" si="29"/>
        <v>123.2</v>
      </c>
    </row>
    <row r="305" spans="1:8" ht="37.5" customHeight="1">
      <c r="A305" s="65"/>
      <c r="B305" s="156" t="s">
        <v>268</v>
      </c>
      <c r="C305" s="67"/>
      <c r="D305" s="9">
        <v>287</v>
      </c>
      <c r="E305" s="5">
        <v>300</v>
      </c>
      <c r="F305" s="5">
        <v>369.6</v>
      </c>
      <c r="G305" s="24">
        <f t="shared" si="28"/>
        <v>69.600000000000023</v>
      </c>
      <c r="H305" s="24">
        <f t="shared" si="29"/>
        <v>123.2</v>
      </c>
    </row>
    <row r="306" spans="1:8" ht="44.25" customHeight="1">
      <c r="B306" s="131"/>
      <c r="C306" s="233"/>
      <c r="D306" s="83"/>
      <c r="E306" s="84"/>
      <c r="F306" s="84"/>
      <c r="G306" s="40"/>
      <c r="H306" s="40"/>
    </row>
    <row r="307" spans="1:8" ht="34.5" customHeight="1">
      <c r="B307" s="103" t="s">
        <v>419</v>
      </c>
      <c r="C307" s="39"/>
      <c r="D307" s="266"/>
      <c r="E307" s="266"/>
      <c r="F307" s="60"/>
      <c r="G307" s="255" t="s">
        <v>631</v>
      </c>
      <c r="H307" s="255"/>
    </row>
    <row r="308" spans="1:8" ht="34.5" customHeight="1">
      <c r="B308" s="241" t="s">
        <v>63</v>
      </c>
      <c r="C308" s="40"/>
      <c r="D308" s="267" t="s">
        <v>69</v>
      </c>
      <c r="E308" s="267"/>
      <c r="F308" s="240"/>
      <c r="G308" s="251" t="s">
        <v>20</v>
      </c>
      <c r="H308" s="251"/>
    </row>
    <row r="309" spans="1:8" ht="29.25" customHeight="1">
      <c r="D309" s="152"/>
      <c r="E309" s="153"/>
      <c r="F309" s="153"/>
    </row>
    <row r="310" spans="1:8" ht="35.25" customHeight="1">
      <c r="B310" s="82"/>
      <c r="D310" s="152"/>
      <c r="E310" s="153"/>
      <c r="F310" s="153"/>
    </row>
    <row r="311" spans="1:8" ht="35.25" customHeight="1">
      <c r="B311" s="82"/>
      <c r="D311" s="152"/>
      <c r="E311" s="153"/>
      <c r="F311" s="153"/>
    </row>
    <row r="312" spans="1:8" s="154" customFormat="1" ht="39" customHeight="1">
      <c r="A312" s="12"/>
      <c r="B312" s="82"/>
      <c r="C312" s="241"/>
      <c r="D312" s="152"/>
      <c r="E312" s="153"/>
      <c r="F312" s="153"/>
      <c r="G312" s="12"/>
      <c r="H312" s="12"/>
    </row>
    <row r="313" spans="1:8" s="154" customFormat="1" ht="32.25" customHeight="1">
      <c r="A313" s="12"/>
      <c r="B313" s="82"/>
      <c r="C313" s="241"/>
      <c r="D313" s="152"/>
      <c r="E313" s="153"/>
      <c r="F313" s="153"/>
      <c r="G313" s="12"/>
      <c r="H313" s="12"/>
    </row>
    <row r="314" spans="1:8" s="154" customFormat="1" ht="31.5" customHeight="1">
      <c r="A314" s="12"/>
      <c r="B314" s="82"/>
      <c r="C314" s="241"/>
      <c r="D314" s="152"/>
      <c r="E314" s="153"/>
      <c r="F314" s="153"/>
      <c r="G314" s="12"/>
      <c r="H314" s="12"/>
    </row>
    <row r="315" spans="1:8" s="154" customFormat="1" ht="31.5" customHeight="1">
      <c r="A315" s="12"/>
      <c r="B315" s="82"/>
      <c r="C315" s="241"/>
      <c r="D315" s="152"/>
      <c r="E315" s="153"/>
      <c r="F315" s="153"/>
      <c r="G315" s="12"/>
      <c r="H315" s="12"/>
    </row>
    <row r="316" spans="1:8" s="154" customFormat="1" ht="29.25" customHeight="1">
      <c r="A316" s="12"/>
      <c r="B316" s="82"/>
      <c r="C316" s="241"/>
      <c r="D316" s="152"/>
      <c r="E316" s="153"/>
      <c r="F316" s="153"/>
      <c r="G316" s="12"/>
      <c r="H316" s="12"/>
    </row>
    <row r="317" spans="1:8" s="154" customFormat="1" ht="35.25" customHeight="1">
      <c r="A317" s="12"/>
      <c r="B317" s="82"/>
      <c r="C317" s="241"/>
      <c r="D317" s="152"/>
      <c r="E317" s="153"/>
      <c r="F317" s="153"/>
      <c r="G317" s="12"/>
      <c r="H317" s="12"/>
    </row>
    <row r="318" spans="1:8" s="154" customFormat="1" ht="41.25" customHeight="1">
      <c r="A318" s="12"/>
      <c r="B318" s="82"/>
      <c r="C318" s="241"/>
      <c r="D318" s="152"/>
      <c r="E318" s="153"/>
      <c r="F318" s="153"/>
      <c r="G318" s="12"/>
      <c r="H318" s="12"/>
    </row>
    <row r="319" spans="1:8" s="154" customFormat="1" ht="35.25" customHeight="1">
      <c r="A319" s="12"/>
      <c r="B319" s="82"/>
      <c r="C319" s="241"/>
      <c r="D319" s="152"/>
      <c r="E319" s="153"/>
      <c r="F319" s="153"/>
      <c r="G319" s="12"/>
      <c r="H319" s="12"/>
    </row>
    <row r="320" spans="1:8" s="154" customFormat="1" ht="41.25" customHeight="1">
      <c r="A320" s="12"/>
      <c r="B320" s="82"/>
      <c r="C320" s="241"/>
      <c r="D320" s="152"/>
      <c r="E320" s="153"/>
      <c r="F320" s="153"/>
      <c r="G320" s="12"/>
      <c r="H320" s="12"/>
    </row>
    <row r="321" spans="1:8" s="154" customFormat="1" ht="37.5" customHeight="1">
      <c r="A321" s="12"/>
      <c r="B321" s="82"/>
      <c r="C321" s="241"/>
      <c r="D321" s="152"/>
      <c r="E321" s="153"/>
      <c r="F321" s="153"/>
      <c r="G321" s="12"/>
      <c r="H321" s="12"/>
    </row>
    <row r="322" spans="1:8" s="154" customFormat="1" ht="37.5" customHeight="1">
      <c r="A322" s="12"/>
      <c r="B322" s="82"/>
      <c r="C322" s="241"/>
      <c r="D322" s="152"/>
      <c r="E322" s="153"/>
      <c r="F322" s="153"/>
      <c r="G322" s="12"/>
      <c r="H322" s="12"/>
    </row>
    <row r="323" spans="1:8" s="154" customFormat="1" ht="39" customHeight="1">
      <c r="A323" s="12"/>
      <c r="B323" s="82"/>
      <c r="C323" s="241"/>
      <c r="D323" s="152"/>
      <c r="E323" s="153"/>
      <c r="F323" s="153"/>
      <c r="G323" s="12"/>
      <c r="H323" s="12"/>
    </row>
    <row r="324" spans="1:8" s="154" customFormat="1" ht="35.25" customHeight="1">
      <c r="A324" s="12"/>
      <c r="B324" s="82"/>
      <c r="C324" s="241"/>
      <c r="D324" s="152"/>
      <c r="E324" s="153"/>
      <c r="F324" s="153"/>
      <c r="G324" s="12"/>
      <c r="H324" s="12"/>
    </row>
    <row r="325" spans="1:8" s="154" customFormat="1" ht="37.5" customHeight="1">
      <c r="A325" s="12"/>
      <c r="B325" s="82"/>
      <c r="C325" s="241"/>
      <c r="D325" s="152"/>
      <c r="E325" s="153"/>
      <c r="F325" s="153"/>
      <c r="G325" s="12"/>
      <c r="H325" s="12"/>
    </row>
    <row r="326" spans="1:8" s="154" customFormat="1" ht="31.5" customHeight="1">
      <c r="A326" s="12"/>
      <c r="B326" s="82"/>
      <c r="C326" s="241"/>
      <c r="D326" s="152"/>
      <c r="E326" s="153"/>
      <c r="F326" s="153"/>
      <c r="G326" s="12"/>
      <c r="H326" s="12"/>
    </row>
    <row r="327" spans="1:8" s="154" customFormat="1" ht="31.5" customHeight="1">
      <c r="A327" s="12"/>
      <c r="B327" s="82"/>
      <c r="C327" s="241"/>
      <c r="D327" s="152"/>
      <c r="E327" s="153"/>
      <c r="F327" s="153"/>
      <c r="G327" s="12"/>
      <c r="H327" s="12"/>
    </row>
    <row r="328" spans="1:8">
      <c r="B328" s="82"/>
      <c r="D328" s="152"/>
      <c r="E328" s="153"/>
      <c r="F328" s="153"/>
    </row>
    <row r="329" spans="1:8" ht="24.75" customHeight="1">
      <c r="B329" s="82"/>
      <c r="D329" s="152"/>
      <c r="E329" s="153"/>
      <c r="F329" s="153"/>
    </row>
    <row r="330" spans="1:8">
      <c r="B330" s="82"/>
      <c r="D330" s="152"/>
      <c r="E330" s="153"/>
      <c r="F330" s="153"/>
    </row>
    <row r="331" spans="1:8">
      <c r="B331" s="82"/>
      <c r="D331" s="152"/>
      <c r="E331" s="153"/>
      <c r="F331" s="153"/>
    </row>
    <row r="332" spans="1:8">
      <c r="B332" s="82"/>
      <c r="D332" s="152"/>
      <c r="E332" s="153"/>
      <c r="F332" s="153"/>
    </row>
    <row r="333" spans="1:8">
      <c r="B333" s="82"/>
      <c r="D333" s="152"/>
      <c r="E333" s="153"/>
      <c r="F333" s="153"/>
    </row>
    <row r="334" spans="1:8">
      <c r="B334" s="82"/>
      <c r="D334" s="152"/>
      <c r="E334" s="153"/>
      <c r="F334" s="153"/>
    </row>
    <row r="335" spans="1:8">
      <c r="B335" s="82"/>
      <c r="D335" s="152"/>
      <c r="E335" s="153"/>
      <c r="F335" s="153"/>
    </row>
    <row r="336" spans="1:8">
      <c r="B336" s="82"/>
      <c r="D336" s="152"/>
      <c r="E336" s="153"/>
      <c r="F336" s="153"/>
    </row>
    <row r="337" spans="2:6">
      <c r="B337" s="82"/>
      <c r="D337" s="152"/>
      <c r="E337" s="153"/>
      <c r="F337" s="153"/>
    </row>
    <row r="338" spans="2:6">
      <c r="B338" s="82"/>
      <c r="D338" s="152"/>
      <c r="E338" s="153"/>
      <c r="F338" s="153"/>
    </row>
    <row r="339" spans="2:6">
      <c r="B339" s="82"/>
      <c r="D339" s="152"/>
      <c r="E339" s="153"/>
      <c r="F339" s="153"/>
    </row>
    <row r="340" spans="2:6">
      <c r="B340" s="82"/>
      <c r="D340" s="152"/>
      <c r="E340" s="153"/>
      <c r="F340" s="153"/>
    </row>
    <row r="341" spans="2:6">
      <c r="B341" s="82"/>
      <c r="D341" s="152"/>
      <c r="E341" s="153"/>
      <c r="F341" s="153"/>
    </row>
    <row r="342" spans="2:6">
      <c r="B342" s="82"/>
      <c r="D342" s="152"/>
      <c r="E342" s="153"/>
      <c r="F342" s="153"/>
    </row>
    <row r="343" spans="2:6">
      <c r="B343" s="82"/>
      <c r="D343" s="152"/>
      <c r="E343" s="153"/>
      <c r="F343" s="153"/>
    </row>
    <row r="344" spans="2:6">
      <c r="B344" s="82"/>
      <c r="D344" s="152"/>
      <c r="E344" s="153"/>
      <c r="F344" s="153"/>
    </row>
    <row r="345" spans="2:6">
      <c r="B345" s="82"/>
      <c r="D345" s="152"/>
      <c r="E345" s="153"/>
      <c r="F345" s="153"/>
    </row>
    <row r="346" spans="2:6">
      <c r="B346" s="82"/>
      <c r="D346" s="152"/>
      <c r="E346" s="153"/>
      <c r="F346" s="153"/>
    </row>
    <row r="347" spans="2:6">
      <c r="B347" s="82"/>
      <c r="D347" s="152"/>
      <c r="E347" s="153"/>
      <c r="F347" s="153"/>
    </row>
    <row r="348" spans="2:6">
      <c r="B348" s="82"/>
      <c r="D348" s="152"/>
      <c r="E348" s="153"/>
      <c r="F348" s="153"/>
    </row>
    <row r="349" spans="2:6">
      <c r="B349" s="82"/>
      <c r="D349" s="152"/>
      <c r="E349" s="153"/>
      <c r="F349" s="153"/>
    </row>
    <row r="350" spans="2:6">
      <c r="B350" s="82"/>
      <c r="D350" s="152"/>
      <c r="E350" s="153"/>
      <c r="F350" s="153"/>
    </row>
    <row r="351" spans="2:6">
      <c r="B351" s="82"/>
      <c r="D351" s="152"/>
      <c r="E351" s="153"/>
      <c r="F351" s="153"/>
    </row>
    <row r="352" spans="2:6">
      <c r="B352" s="82"/>
      <c r="D352" s="152"/>
      <c r="E352" s="153"/>
      <c r="F352" s="153"/>
    </row>
    <row r="353" spans="2:6">
      <c r="B353" s="82"/>
      <c r="D353" s="152"/>
      <c r="E353" s="153"/>
      <c r="F353" s="153"/>
    </row>
    <row r="354" spans="2:6">
      <c r="B354" s="82"/>
      <c r="D354" s="152"/>
      <c r="E354" s="153"/>
      <c r="F354" s="153"/>
    </row>
    <row r="355" spans="2:6">
      <c r="B355" s="82"/>
      <c r="D355" s="152"/>
      <c r="E355" s="153"/>
      <c r="F355" s="153"/>
    </row>
    <row r="356" spans="2:6">
      <c r="B356" s="82"/>
      <c r="D356" s="152"/>
      <c r="E356" s="153"/>
      <c r="F356" s="153"/>
    </row>
    <row r="357" spans="2:6">
      <c r="B357" s="82"/>
      <c r="D357" s="152"/>
      <c r="E357" s="153"/>
      <c r="F357" s="153"/>
    </row>
    <row r="358" spans="2:6">
      <c r="B358" s="82"/>
      <c r="D358" s="152"/>
      <c r="E358" s="153"/>
      <c r="F358" s="153"/>
    </row>
    <row r="359" spans="2:6">
      <c r="B359" s="82"/>
      <c r="D359" s="152"/>
      <c r="E359" s="153"/>
      <c r="F359" s="153"/>
    </row>
    <row r="360" spans="2:6">
      <c r="B360" s="82"/>
      <c r="D360" s="152"/>
      <c r="E360" s="153"/>
      <c r="F360" s="153"/>
    </row>
    <row r="361" spans="2:6">
      <c r="B361" s="82"/>
      <c r="D361" s="152"/>
      <c r="E361" s="153"/>
      <c r="F361" s="153"/>
    </row>
    <row r="362" spans="2:6">
      <c r="B362" s="82"/>
      <c r="D362" s="152"/>
      <c r="E362" s="153"/>
      <c r="F362" s="153"/>
    </row>
    <row r="363" spans="2:6">
      <c r="B363" s="82"/>
    </row>
    <row r="364" spans="2:6">
      <c r="B364" s="82"/>
    </row>
    <row r="365" spans="2:6">
      <c r="B365" s="155"/>
    </row>
    <row r="366" spans="2:6">
      <c r="B366" s="155"/>
    </row>
    <row r="367" spans="2:6">
      <c r="B367" s="155"/>
    </row>
    <row r="368" spans="2:6">
      <c r="B368" s="155"/>
    </row>
    <row r="369" spans="2:2">
      <c r="B369" s="155"/>
    </row>
    <row r="370" spans="2:2">
      <c r="B370" s="155"/>
    </row>
    <row r="371" spans="2:2">
      <c r="B371" s="155"/>
    </row>
    <row r="372" spans="2:2">
      <c r="B372" s="155"/>
    </row>
    <row r="373" spans="2:2">
      <c r="B373" s="155"/>
    </row>
    <row r="374" spans="2:2">
      <c r="B374" s="155"/>
    </row>
    <row r="375" spans="2:2">
      <c r="B375" s="155"/>
    </row>
    <row r="376" spans="2:2">
      <c r="B376" s="155"/>
    </row>
    <row r="377" spans="2:2">
      <c r="B377" s="155"/>
    </row>
    <row r="378" spans="2:2">
      <c r="B378" s="155"/>
    </row>
    <row r="379" spans="2:2">
      <c r="B379" s="155"/>
    </row>
    <row r="380" spans="2:2">
      <c r="B380" s="155"/>
    </row>
    <row r="381" spans="2:2">
      <c r="B381" s="155"/>
    </row>
    <row r="382" spans="2:2">
      <c r="B382" s="155"/>
    </row>
    <row r="383" spans="2:2">
      <c r="B383" s="155"/>
    </row>
    <row r="384" spans="2:2">
      <c r="B384" s="155"/>
    </row>
    <row r="385" spans="2:2">
      <c r="B385" s="155"/>
    </row>
    <row r="386" spans="2:2">
      <c r="B386" s="155"/>
    </row>
    <row r="387" spans="2:2">
      <c r="B387" s="155"/>
    </row>
    <row r="388" spans="2:2">
      <c r="B388" s="155"/>
    </row>
    <row r="389" spans="2:2">
      <c r="B389" s="155"/>
    </row>
    <row r="390" spans="2:2">
      <c r="B390" s="155"/>
    </row>
    <row r="391" spans="2:2">
      <c r="B391" s="155"/>
    </row>
    <row r="392" spans="2:2">
      <c r="B392" s="155"/>
    </row>
    <row r="393" spans="2:2">
      <c r="B393" s="155"/>
    </row>
    <row r="394" spans="2:2">
      <c r="B394" s="155"/>
    </row>
    <row r="395" spans="2:2">
      <c r="B395" s="155"/>
    </row>
    <row r="396" spans="2:2">
      <c r="B396" s="155"/>
    </row>
    <row r="397" spans="2:2">
      <c r="B397" s="155"/>
    </row>
    <row r="398" spans="2:2">
      <c r="B398" s="155"/>
    </row>
    <row r="399" spans="2:2">
      <c r="B399" s="155"/>
    </row>
    <row r="400" spans="2:2">
      <c r="B400" s="155"/>
    </row>
    <row r="401" spans="2:2">
      <c r="B401" s="155"/>
    </row>
    <row r="402" spans="2:2">
      <c r="B402" s="155"/>
    </row>
    <row r="403" spans="2:2">
      <c r="B403" s="155"/>
    </row>
    <row r="404" spans="2:2">
      <c r="B404" s="155"/>
    </row>
    <row r="405" spans="2:2">
      <c r="B405" s="155"/>
    </row>
    <row r="406" spans="2:2">
      <c r="B406" s="155"/>
    </row>
    <row r="407" spans="2:2">
      <c r="B407" s="155"/>
    </row>
    <row r="408" spans="2:2">
      <c r="B408" s="155"/>
    </row>
    <row r="409" spans="2:2">
      <c r="B409" s="155"/>
    </row>
    <row r="410" spans="2:2">
      <c r="B410" s="155"/>
    </row>
    <row r="411" spans="2:2">
      <c r="B411" s="155"/>
    </row>
    <row r="412" spans="2:2">
      <c r="B412" s="155"/>
    </row>
    <row r="413" spans="2:2">
      <c r="B413" s="155"/>
    </row>
    <row r="414" spans="2:2">
      <c r="B414" s="155"/>
    </row>
    <row r="415" spans="2:2">
      <c r="B415" s="155"/>
    </row>
    <row r="416" spans="2:2">
      <c r="B416" s="155"/>
    </row>
    <row r="417" spans="2:2">
      <c r="B417" s="155"/>
    </row>
    <row r="418" spans="2:2">
      <c r="B418" s="155"/>
    </row>
    <row r="419" spans="2:2">
      <c r="B419" s="155"/>
    </row>
    <row r="420" spans="2:2">
      <c r="B420" s="155"/>
    </row>
    <row r="421" spans="2:2">
      <c r="B421" s="155"/>
    </row>
    <row r="422" spans="2:2">
      <c r="B422" s="155"/>
    </row>
    <row r="423" spans="2:2">
      <c r="B423" s="155"/>
    </row>
    <row r="424" spans="2:2">
      <c r="B424" s="155"/>
    </row>
    <row r="425" spans="2:2">
      <c r="B425" s="155"/>
    </row>
    <row r="426" spans="2:2">
      <c r="B426" s="155"/>
    </row>
    <row r="427" spans="2:2">
      <c r="B427" s="155"/>
    </row>
    <row r="428" spans="2:2">
      <c r="B428" s="155"/>
    </row>
    <row r="429" spans="2:2">
      <c r="B429" s="155"/>
    </row>
    <row r="430" spans="2:2">
      <c r="B430" s="155"/>
    </row>
    <row r="431" spans="2:2">
      <c r="B431" s="155"/>
    </row>
    <row r="432" spans="2:2">
      <c r="B432" s="155"/>
    </row>
    <row r="433" spans="2:2">
      <c r="B433" s="155"/>
    </row>
    <row r="434" spans="2:2">
      <c r="B434" s="155"/>
    </row>
    <row r="435" spans="2:2">
      <c r="B435" s="155"/>
    </row>
    <row r="436" spans="2:2">
      <c r="B436" s="155"/>
    </row>
    <row r="437" spans="2:2">
      <c r="B437" s="155"/>
    </row>
    <row r="438" spans="2:2">
      <c r="B438" s="155"/>
    </row>
    <row r="439" spans="2:2">
      <c r="B439" s="155"/>
    </row>
    <row r="440" spans="2:2">
      <c r="B440" s="155"/>
    </row>
    <row r="441" spans="2:2">
      <c r="B441" s="155"/>
    </row>
    <row r="442" spans="2:2">
      <c r="B442" s="155"/>
    </row>
    <row r="443" spans="2:2">
      <c r="B443" s="155"/>
    </row>
    <row r="444" spans="2:2">
      <c r="B444" s="155"/>
    </row>
    <row r="445" spans="2:2">
      <c r="B445" s="155"/>
    </row>
    <row r="446" spans="2:2">
      <c r="B446" s="155"/>
    </row>
    <row r="447" spans="2:2">
      <c r="B447" s="155"/>
    </row>
    <row r="448" spans="2:2">
      <c r="B448" s="155"/>
    </row>
    <row r="449" spans="2:2">
      <c r="B449" s="155"/>
    </row>
    <row r="450" spans="2:2">
      <c r="B450" s="155"/>
    </row>
    <row r="451" spans="2:2">
      <c r="B451" s="155"/>
    </row>
    <row r="452" spans="2:2">
      <c r="B452" s="155"/>
    </row>
    <row r="453" spans="2:2">
      <c r="B453" s="155"/>
    </row>
    <row r="454" spans="2:2">
      <c r="B454" s="155"/>
    </row>
    <row r="455" spans="2:2">
      <c r="B455" s="155"/>
    </row>
    <row r="456" spans="2:2">
      <c r="B456" s="155"/>
    </row>
    <row r="457" spans="2:2">
      <c r="B457" s="155"/>
    </row>
    <row r="458" spans="2:2">
      <c r="B458" s="155"/>
    </row>
    <row r="459" spans="2:2">
      <c r="B459" s="155"/>
    </row>
    <row r="460" spans="2:2">
      <c r="B460" s="155"/>
    </row>
    <row r="461" spans="2:2">
      <c r="B461" s="155"/>
    </row>
    <row r="462" spans="2:2">
      <c r="B462" s="155"/>
    </row>
    <row r="463" spans="2:2">
      <c r="B463" s="155"/>
    </row>
    <row r="464" spans="2:2">
      <c r="B464" s="155"/>
    </row>
    <row r="465" spans="2:2">
      <c r="B465" s="155"/>
    </row>
    <row r="466" spans="2:2">
      <c r="B466" s="155"/>
    </row>
    <row r="467" spans="2:2">
      <c r="B467" s="155"/>
    </row>
    <row r="468" spans="2:2">
      <c r="B468" s="155"/>
    </row>
    <row r="469" spans="2:2">
      <c r="B469" s="155"/>
    </row>
    <row r="470" spans="2:2">
      <c r="B470" s="155"/>
    </row>
    <row r="471" spans="2:2">
      <c r="B471" s="155"/>
    </row>
    <row r="472" spans="2:2">
      <c r="B472" s="155"/>
    </row>
    <row r="473" spans="2:2">
      <c r="B473" s="155"/>
    </row>
    <row r="474" spans="2:2">
      <c r="B474" s="155"/>
    </row>
    <row r="475" spans="2:2">
      <c r="B475" s="155"/>
    </row>
    <row r="476" spans="2:2">
      <c r="B476" s="155"/>
    </row>
    <row r="477" spans="2:2">
      <c r="B477" s="155"/>
    </row>
    <row r="478" spans="2:2">
      <c r="B478" s="155"/>
    </row>
    <row r="479" spans="2:2">
      <c r="B479" s="155"/>
    </row>
    <row r="480" spans="2:2">
      <c r="B480" s="155"/>
    </row>
    <row r="481" spans="2:2">
      <c r="B481" s="155"/>
    </row>
    <row r="482" spans="2:2">
      <c r="B482" s="155"/>
    </row>
    <row r="483" spans="2:2">
      <c r="B483" s="155"/>
    </row>
    <row r="484" spans="2:2">
      <c r="B484" s="155"/>
    </row>
    <row r="485" spans="2:2">
      <c r="B485" s="155"/>
    </row>
    <row r="486" spans="2:2">
      <c r="B486" s="155"/>
    </row>
    <row r="487" spans="2:2">
      <c r="B487" s="155"/>
    </row>
    <row r="488" spans="2:2">
      <c r="B488" s="155"/>
    </row>
    <row r="489" spans="2:2">
      <c r="B489" s="155"/>
    </row>
    <row r="490" spans="2:2">
      <c r="B490" s="155"/>
    </row>
    <row r="491" spans="2:2">
      <c r="B491" s="155"/>
    </row>
    <row r="492" spans="2:2">
      <c r="B492" s="155"/>
    </row>
    <row r="493" spans="2:2">
      <c r="B493" s="155"/>
    </row>
    <row r="494" spans="2:2">
      <c r="B494" s="155"/>
    </row>
    <row r="495" spans="2:2">
      <c r="B495" s="155"/>
    </row>
    <row r="496" spans="2:2">
      <c r="B496" s="155"/>
    </row>
    <row r="497" spans="2:2">
      <c r="B497" s="155"/>
    </row>
    <row r="498" spans="2:2">
      <c r="B498" s="155"/>
    </row>
    <row r="499" spans="2:2">
      <c r="B499" s="155"/>
    </row>
    <row r="500" spans="2:2">
      <c r="B500" s="155"/>
    </row>
    <row r="501" spans="2:2">
      <c r="B501" s="155"/>
    </row>
    <row r="502" spans="2:2">
      <c r="B502" s="155"/>
    </row>
    <row r="503" spans="2:2">
      <c r="B503" s="155"/>
    </row>
    <row r="504" spans="2:2">
      <c r="B504" s="155"/>
    </row>
    <row r="505" spans="2:2">
      <c r="B505" s="155"/>
    </row>
    <row r="506" spans="2:2">
      <c r="B506" s="155"/>
    </row>
    <row r="507" spans="2:2">
      <c r="B507" s="155"/>
    </row>
    <row r="508" spans="2:2">
      <c r="B508" s="155"/>
    </row>
    <row r="509" spans="2:2">
      <c r="B509" s="155"/>
    </row>
    <row r="510" spans="2:2">
      <c r="B510" s="155"/>
    </row>
    <row r="511" spans="2:2">
      <c r="B511" s="155"/>
    </row>
    <row r="512" spans="2:2">
      <c r="B512" s="155"/>
    </row>
    <row r="513" spans="2:2">
      <c r="B513" s="155"/>
    </row>
    <row r="514" spans="2:2">
      <c r="B514" s="155"/>
    </row>
    <row r="515" spans="2:2">
      <c r="B515" s="155"/>
    </row>
    <row r="516" spans="2:2">
      <c r="B516" s="155"/>
    </row>
    <row r="517" spans="2:2">
      <c r="B517" s="155"/>
    </row>
    <row r="518" spans="2:2">
      <c r="B518" s="155"/>
    </row>
    <row r="519" spans="2:2">
      <c r="B519" s="155"/>
    </row>
    <row r="520" spans="2:2">
      <c r="B520" s="155"/>
    </row>
    <row r="521" spans="2:2">
      <c r="B521" s="155"/>
    </row>
    <row r="522" spans="2:2">
      <c r="B522" s="155"/>
    </row>
    <row r="523" spans="2:2">
      <c r="B523" s="155"/>
    </row>
    <row r="524" spans="2:2">
      <c r="B524" s="155"/>
    </row>
    <row r="525" spans="2:2">
      <c r="B525" s="155"/>
    </row>
    <row r="526" spans="2:2">
      <c r="B526" s="155"/>
    </row>
    <row r="527" spans="2:2">
      <c r="B527" s="155"/>
    </row>
    <row r="528" spans="2:2">
      <c r="B528" s="155"/>
    </row>
    <row r="529" spans="2:2">
      <c r="B529" s="155"/>
    </row>
    <row r="530" spans="2:2">
      <c r="B530" s="155"/>
    </row>
    <row r="531" spans="2:2">
      <c r="B531" s="155"/>
    </row>
  </sheetData>
  <mergeCells count="6">
    <mergeCell ref="D307:E307"/>
    <mergeCell ref="D308:E308"/>
    <mergeCell ref="B2:H2"/>
    <mergeCell ref="A6:B6"/>
    <mergeCell ref="G308:H308"/>
    <mergeCell ref="G307:H307"/>
  </mergeCells>
  <pageMargins left="0.59055118110236227" right="0.59055118110236227" top="0.98425196850393704" bottom="0.3937007874015748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43"/>
  </sheetPr>
  <dimension ref="A2:G153"/>
  <sheetViews>
    <sheetView view="pageBreakPreview" topLeftCell="A14" zoomScale="60" zoomScaleNormal="60" workbookViewId="0">
      <selection activeCell="E70" sqref="E70"/>
    </sheetView>
  </sheetViews>
  <sheetFormatPr defaultRowHeight="12.75"/>
  <cols>
    <col min="1" max="1" width="66.5703125" style="203" customWidth="1"/>
    <col min="2" max="2" width="12.42578125" style="203" customWidth="1"/>
    <col min="3" max="3" width="16.28515625" style="203" customWidth="1"/>
    <col min="4" max="4" width="16.7109375" style="203" customWidth="1"/>
    <col min="5" max="5" width="16.28515625" style="203" customWidth="1"/>
    <col min="6" max="6" width="16" style="203" customWidth="1"/>
    <col min="7" max="7" width="16.5703125" style="203" customWidth="1"/>
    <col min="8" max="16384" width="9.140625" style="203"/>
  </cols>
  <sheetData>
    <row r="2" spans="1:7" ht="20.25">
      <c r="A2" s="261" t="s">
        <v>667</v>
      </c>
      <c r="B2" s="261"/>
      <c r="C2" s="261"/>
      <c r="D2" s="261"/>
      <c r="E2" s="261"/>
      <c r="F2" s="261"/>
      <c r="G2" s="12"/>
    </row>
    <row r="3" spans="1:7" ht="18.75">
      <c r="A3" s="113"/>
      <c r="B3" s="114"/>
      <c r="C3" s="113"/>
      <c r="D3" s="113"/>
      <c r="E3" s="113"/>
      <c r="F3" s="114"/>
      <c r="G3" s="12" t="s">
        <v>68</v>
      </c>
    </row>
    <row r="4" spans="1:7" ht="51.75" customHeight="1">
      <c r="A4" s="61" t="s">
        <v>26</v>
      </c>
      <c r="B4" s="62" t="s">
        <v>7</v>
      </c>
      <c r="C4" s="62" t="s">
        <v>421</v>
      </c>
      <c r="D4" s="62" t="s">
        <v>422</v>
      </c>
      <c r="E4" s="62" t="s">
        <v>738</v>
      </c>
      <c r="F4" s="204" t="s">
        <v>113</v>
      </c>
      <c r="G4" s="205" t="s">
        <v>668</v>
      </c>
    </row>
    <row r="5" spans="1:7" ht="22.5" customHeight="1">
      <c r="A5" s="63">
        <v>1</v>
      </c>
      <c r="B5" s="50">
        <v>2</v>
      </c>
      <c r="C5" s="50">
        <v>5</v>
      </c>
      <c r="D5" s="50">
        <v>4</v>
      </c>
      <c r="E5" s="50">
        <v>5</v>
      </c>
      <c r="F5" s="50">
        <v>6</v>
      </c>
      <c r="G5" s="63">
        <v>7</v>
      </c>
    </row>
    <row r="6" spans="1:7" ht="60" customHeight="1">
      <c r="A6" s="196" t="s">
        <v>633</v>
      </c>
      <c r="B6" s="206"/>
      <c r="C6" s="207"/>
      <c r="D6" s="207"/>
      <c r="E6" s="207"/>
      <c r="F6" s="207"/>
      <c r="G6" s="208"/>
    </row>
    <row r="7" spans="1:7" ht="40.5" customHeight="1">
      <c r="A7" s="202" t="s">
        <v>669</v>
      </c>
      <c r="B7" s="128">
        <v>3010</v>
      </c>
      <c r="C7" s="34">
        <f>C8+C9</f>
        <v>30201.3</v>
      </c>
      <c r="D7" s="34">
        <f>D8+D9</f>
        <v>94220.1</v>
      </c>
      <c r="E7" s="34">
        <f>E8+E9</f>
        <v>61743.5</v>
      </c>
      <c r="F7" s="34"/>
      <c r="G7" s="108"/>
    </row>
    <row r="8" spans="1:7" ht="32.25" customHeight="1">
      <c r="A8" s="51" t="s">
        <v>739</v>
      </c>
      <c r="B8" s="206"/>
      <c r="C8" s="9">
        <v>29505.7</v>
      </c>
      <c r="D8" s="9">
        <v>93943.1</v>
      </c>
      <c r="E8" s="9">
        <v>61382.8</v>
      </c>
      <c r="F8" s="207"/>
      <c r="G8" s="208"/>
    </row>
    <row r="9" spans="1:7" ht="42.75" customHeight="1">
      <c r="A9" s="51" t="s">
        <v>740</v>
      </c>
      <c r="B9" s="206"/>
      <c r="C9" s="9">
        <v>695.6</v>
      </c>
      <c r="D9" s="9">
        <v>277</v>
      </c>
      <c r="E9" s="9">
        <v>360.7</v>
      </c>
      <c r="F9" s="207"/>
      <c r="G9" s="208"/>
    </row>
    <row r="10" spans="1:7" ht="32.25" customHeight="1">
      <c r="A10" s="202" t="s">
        <v>670</v>
      </c>
      <c r="B10" s="128">
        <v>3020</v>
      </c>
      <c r="C10" s="34">
        <f>C11+C13+C14</f>
        <v>15708.5</v>
      </c>
      <c r="D10" s="34">
        <f t="shared" ref="D10" si="0">D11+D13+D14</f>
        <v>18897.099999999999</v>
      </c>
      <c r="E10" s="34">
        <f>E11+E13+E14+E12</f>
        <v>18821.600000000002</v>
      </c>
      <c r="F10" s="34">
        <f t="shared" ref="F10:F22" si="1">E10-D10</f>
        <v>-75.499999999996362</v>
      </c>
      <c r="G10" s="108">
        <f t="shared" ref="G10:G15" si="2">(E10/D10)*100</f>
        <v>99.600467796646058</v>
      </c>
    </row>
    <row r="11" spans="1:7" ht="41.25" customHeight="1">
      <c r="A11" s="51" t="s">
        <v>671</v>
      </c>
      <c r="B11" s="50"/>
      <c r="C11" s="9">
        <v>9168.9</v>
      </c>
      <c r="D11" s="9">
        <v>18539.099999999999</v>
      </c>
      <c r="E11" s="9">
        <v>18227.5</v>
      </c>
      <c r="F11" s="9"/>
      <c r="G11" s="14"/>
    </row>
    <row r="12" spans="1:7" ht="41.25" customHeight="1">
      <c r="A12" s="51" t="s">
        <v>807</v>
      </c>
      <c r="B12" s="50"/>
      <c r="C12" s="9"/>
      <c r="D12" s="9"/>
      <c r="E12" s="9">
        <v>104.2</v>
      </c>
      <c r="F12" s="9"/>
      <c r="G12" s="14"/>
    </row>
    <row r="13" spans="1:7" ht="46.5" customHeight="1">
      <c r="A13" s="51" t="s">
        <v>773</v>
      </c>
      <c r="B13" s="50"/>
      <c r="C13" s="9">
        <v>145</v>
      </c>
      <c r="D13" s="9">
        <v>358</v>
      </c>
      <c r="E13" s="9">
        <v>489.9</v>
      </c>
      <c r="F13" s="9"/>
      <c r="G13" s="14"/>
    </row>
    <row r="14" spans="1:7" ht="36" customHeight="1">
      <c r="A14" s="51" t="s">
        <v>273</v>
      </c>
      <c r="B14" s="128"/>
      <c r="C14" s="9">
        <v>6394.6</v>
      </c>
      <c r="D14" s="9"/>
      <c r="E14" s="9">
        <v>0</v>
      </c>
      <c r="F14" s="9">
        <f t="shared" si="1"/>
        <v>0</v>
      </c>
      <c r="G14" s="14" t="e">
        <f t="shared" si="2"/>
        <v>#DIV/0!</v>
      </c>
    </row>
    <row r="15" spans="1:7" ht="31.5" customHeight="1">
      <c r="A15" s="202" t="s">
        <v>672</v>
      </c>
      <c r="B15" s="128">
        <v>3040</v>
      </c>
      <c r="C15" s="34">
        <f>C16+C17+C18+C19</f>
        <v>2072.6999999999998</v>
      </c>
      <c r="D15" s="34">
        <f>SUM(D16:D17)</f>
        <v>1.5</v>
      </c>
      <c r="E15" s="34">
        <f>E16+E17+E18+E19</f>
        <v>71.599999999999994</v>
      </c>
      <c r="F15" s="34">
        <f t="shared" si="1"/>
        <v>70.099999999999994</v>
      </c>
      <c r="G15" s="108">
        <f t="shared" si="2"/>
        <v>4773.333333333333</v>
      </c>
    </row>
    <row r="16" spans="1:7" ht="45.75" customHeight="1">
      <c r="A16" s="51" t="s">
        <v>673</v>
      </c>
      <c r="B16" s="50"/>
      <c r="C16" s="9">
        <v>15.2</v>
      </c>
      <c r="D16" s="9">
        <v>1.5</v>
      </c>
      <c r="E16" s="9">
        <v>46.9</v>
      </c>
      <c r="F16" s="9"/>
      <c r="G16" s="14"/>
    </row>
    <row r="17" spans="1:7" ht="47.25" customHeight="1">
      <c r="A17" s="51" t="s">
        <v>774</v>
      </c>
      <c r="B17" s="128"/>
      <c r="C17" s="9">
        <v>1251</v>
      </c>
      <c r="D17" s="9"/>
      <c r="E17" s="9">
        <v>4.9000000000000004</v>
      </c>
      <c r="F17" s="9"/>
      <c r="G17" s="14"/>
    </row>
    <row r="18" spans="1:7" ht="33.75" customHeight="1">
      <c r="A18" s="51" t="s">
        <v>674</v>
      </c>
      <c r="B18" s="128"/>
      <c r="C18" s="9">
        <v>801.9</v>
      </c>
      <c r="D18" s="9"/>
      <c r="E18" s="9">
        <v>12.1</v>
      </c>
      <c r="F18" s="9"/>
      <c r="G18" s="14"/>
    </row>
    <row r="19" spans="1:7" ht="49.5" customHeight="1">
      <c r="A19" s="51" t="s">
        <v>675</v>
      </c>
      <c r="B19" s="128"/>
      <c r="C19" s="9">
        <v>4.5999999999999996</v>
      </c>
      <c r="D19" s="9">
        <v>6.5</v>
      </c>
      <c r="E19" s="9">
        <v>7.7</v>
      </c>
      <c r="F19" s="9"/>
      <c r="G19" s="14"/>
    </row>
    <row r="20" spans="1:7" ht="57.75" customHeight="1">
      <c r="A20" s="196" t="s">
        <v>646</v>
      </c>
      <c r="B20" s="189"/>
      <c r="C20" s="5"/>
      <c r="D20" s="5"/>
      <c r="E20" s="9"/>
      <c r="F20" s="5"/>
      <c r="G20" s="209"/>
    </row>
    <row r="21" spans="1:7" ht="49.5" customHeight="1">
      <c r="A21" s="202" t="s">
        <v>649</v>
      </c>
      <c r="B21" s="128">
        <v>3255</v>
      </c>
      <c r="C21" s="34">
        <f t="shared" ref="C21:F21" si="3">SUM(C22)</f>
        <v>20689.100000000009</v>
      </c>
      <c r="D21" s="34">
        <f t="shared" si="3"/>
        <v>3026.8</v>
      </c>
      <c r="E21" s="34">
        <f t="shared" si="3"/>
        <v>9278.2000000000007</v>
      </c>
      <c r="F21" s="34">
        <f t="shared" si="3"/>
        <v>6251.4000000000005</v>
      </c>
      <c r="G21" s="108"/>
    </row>
    <row r="22" spans="1:7" ht="48" customHeight="1">
      <c r="A22" s="115" t="s">
        <v>650</v>
      </c>
      <c r="B22" s="101">
        <v>3260</v>
      </c>
      <c r="C22" s="15">
        <f>SUM(C27,C91,C147,C149)</f>
        <v>20689.100000000009</v>
      </c>
      <c r="D22" s="15">
        <f>SUM(D27,D91,D147,D149)</f>
        <v>3026.8</v>
      </c>
      <c r="E22" s="15">
        <f>SUM(E23,E27,E91,E147,E149)</f>
        <v>9278.2000000000007</v>
      </c>
      <c r="F22" s="15">
        <f t="shared" si="1"/>
        <v>6251.4000000000005</v>
      </c>
      <c r="G22" s="201"/>
    </row>
    <row r="23" spans="1:7" ht="36.75" customHeight="1">
      <c r="A23" s="238" t="s">
        <v>805</v>
      </c>
      <c r="B23" s="48">
        <v>3265</v>
      </c>
      <c r="C23" s="8">
        <v>0</v>
      </c>
      <c r="D23" s="8">
        <v>0</v>
      </c>
      <c r="E23" s="8">
        <f>E24+E25+E26</f>
        <v>1631.6</v>
      </c>
      <c r="F23" s="8"/>
      <c r="G23" s="17"/>
    </row>
    <row r="24" spans="1:7" ht="26.25" customHeight="1">
      <c r="A24" s="51" t="s">
        <v>806</v>
      </c>
      <c r="B24" s="101"/>
      <c r="C24" s="15">
        <v>0</v>
      </c>
      <c r="D24" s="15">
        <v>0</v>
      </c>
      <c r="E24" s="9">
        <v>1314.8</v>
      </c>
      <c r="F24" s="15"/>
      <c r="G24" s="201"/>
    </row>
    <row r="25" spans="1:7" ht="25.5" customHeight="1">
      <c r="A25" s="51" t="s">
        <v>756</v>
      </c>
      <c r="B25" s="101"/>
      <c r="C25" s="15">
        <v>0</v>
      </c>
      <c r="D25" s="15">
        <v>0</v>
      </c>
      <c r="E25" s="9">
        <v>69.8</v>
      </c>
      <c r="F25" s="15"/>
      <c r="G25" s="201"/>
    </row>
    <row r="26" spans="1:7" ht="29.25" customHeight="1">
      <c r="A26" s="51" t="s">
        <v>753</v>
      </c>
      <c r="B26" s="101"/>
      <c r="C26" s="15">
        <v>0</v>
      </c>
      <c r="D26" s="15">
        <v>0</v>
      </c>
      <c r="E26" s="9">
        <v>247</v>
      </c>
      <c r="F26" s="15"/>
      <c r="G26" s="201"/>
    </row>
    <row r="27" spans="1:7" ht="48.75" customHeight="1">
      <c r="A27" s="200" t="s">
        <v>676</v>
      </c>
      <c r="B27" s="54">
        <v>3266</v>
      </c>
      <c r="C27" s="8">
        <f>SUM(C30:C69)</f>
        <v>19963.200000000008</v>
      </c>
      <c r="D27" s="8">
        <f>SUM(D30:D90)</f>
        <v>3000</v>
      </c>
      <c r="E27" s="8">
        <f>E28+E29+E30+E31+E32+E33+E34+E35+E36+E37+E38+E39+E40+E41+E42+E43+E44+E45+E46+E47+E48+E49+E51+E50+E52+E53+E54+E55+E56+E57+E58+E59+E60+E61+E62+E63+E64+E65+E66+E67+E68+E69+E70+E71+E72+E73+E74+E75+E76+E77+E78+E79+E80+E81+E82+E83+E84+E85+E86+E87+E88+E89+E90</f>
        <v>7063.7000000000007</v>
      </c>
      <c r="F27" s="8">
        <f>E27-D27</f>
        <v>4063.7000000000007</v>
      </c>
      <c r="G27" s="17"/>
    </row>
    <row r="28" spans="1:7" ht="24" customHeight="1">
      <c r="A28" s="51" t="s">
        <v>342</v>
      </c>
      <c r="B28" s="54"/>
      <c r="C28" s="8"/>
      <c r="D28" s="8"/>
      <c r="E28" s="9">
        <v>22</v>
      </c>
      <c r="F28" s="8"/>
      <c r="G28" s="17"/>
    </row>
    <row r="29" spans="1:7" ht="24" customHeight="1">
      <c r="A29" s="51" t="s">
        <v>341</v>
      </c>
      <c r="B29" s="54"/>
      <c r="C29" s="8"/>
      <c r="D29" s="8"/>
      <c r="E29" s="9">
        <v>14.6</v>
      </c>
      <c r="F29" s="8"/>
      <c r="G29" s="17"/>
    </row>
    <row r="30" spans="1:7" ht="27" customHeight="1">
      <c r="A30" s="51" t="s">
        <v>677</v>
      </c>
      <c r="B30" s="58"/>
      <c r="C30" s="9">
        <v>35</v>
      </c>
      <c r="D30" s="34"/>
      <c r="E30" s="9"/>
      <c r="F30" s="9">
        <f>E30-D30</f>
        <v>0</v>
      </c>
      <c r="G30" s="14"/>
    </row>
    <row r="31" spans="1:7" ht="26.25" customHeight="1">
      <c r="A31" s="51" t="s">
        <v>678</v>
      </c>
      <c r="B31" s="128"/>
      <c r="C31" s="105">
        <v>19.5</v>
      </c>
      <c r="D31" s="116"/>
      <c r="E31" s="9">
        <v>37.9</v>
      </c>
      <c r="F31" s="9">
        <f t="shared" ref="F31:F69" si="4">E31-D31</f>
        <v>37.9</v>
      </c>
      <c r="G31" s="14"/>
    </row>
    <row r="32" spans="1:7" ht="22.5" customHeight="1">
      <c r="A32" s="51" t="s">
        <v>679</v>
      </c>
      <c r="B32" s="128"/>
      <c r="C32" s="105">
        <v>731.2</v>
      </c>
      <c r="D32" s="116"/>
      <c r="E32" s="9"/>
      <c r="F32" s="9">
        <f t="shared" si="4"/>
        <v>0</v>
      </c>
      <c r="G32" s="14"/>
    </row>
    <row r="33" spans="1:7" ht="22.5" customHeight="1">
      <c r="A33" s="51" t="s">
        <v>680</v>
      </c>
      <c r="B33" s="128"/>
      <c r="C33" s="105">
        <v>15.6</v>
      </c>
      <c r="D33" s="116"/>
      <c r="E33" s="9"/>
      <c r="F33" s="9">
        <f t="shared" si="4"/>
        <v>0</v>
      </c>
      <c r="G33" s="14"/>
    </row>
    <row r="34" spans="1:7" ht="25.5" customHeight="1">
      <c r="A34" s="51" t="s">
        <v>681</v>
      </c>
      <c r="B34" s="128"/>
      <c r="C34" s="105">
        <v>28.1</v>
      </c>
      <c r="D34" s="116"/>
      <c r="E34" s="9"/>
      <c r="F34" s="9">
        <f t="shared" si="4"/>
        <v>0</v>
      </c>
      <c r="G34" s="14"/>
    </row>
    <row r="35" spans="1:7" ht="29.25" customHeight="1">
      <c r="A35" s="51" t="s">
        <v>682</v>
      </c>
      <c r="B35" s="128"/>
      <c r="C35" s="105">
        <v>8.5</v>
      </c>
      <c r="D35" s="116"/>
      <c r="E35" s="9"/>
      <c r="F35" s="9">
        <f t="shared" si="4"/>
        <v>0</v>
      </c>
      <c r="G35" s="14"/>
    </row>
    <row r="36" spans="1:7" ht="24.75" customHeight="1">
      <c r="A36" s="51" t="s">
        <v>683</v>
      </c>
      <c r="B36" s="128"/>
      <c r="C36" s="105">
        <v>9.8000000000000007</v>
      </c>
      <c r="D36" s="116"/>
      <c r="E36" s="9"/>
      <c r="F36" s="9">
        <f t="shared" si="4"/>
        <v>0</v>
      </c>
      <c r="G36" s="14"/>
    </row>
    <row r="37" spans="1:7" ht="28.5" customHeight="1">
      <c r="A37" s="51" t="s">
        <v>684</v>
      </c>
      <c r="B37" s="128"/>
      <c r="C37" s="105">
        <v>127</v>
      </c>
      <c r="D37" s="116"/>
      <c r="E37" s="9"/>
      <c r="F37" s="9">
        <f t="shared" si="4"/>
        <v>0</v>
      </c>
      <c r="G37" s="14"/>
    </row>
    <row r="38" spans="1:7" ht="24.75" customHeight="1">
      <c r="A38" s="51" t="s">
        <v>685</v>
      </c>
      <c r="B38" s="128"/>
      <c r="C38" s="105">
        <v>7155</v>
      </c>
      <c r="D38" s="116"/>
      <c r="E38" s="9"/>
      <c r="F38" s="9">
        <f t="shared" si="4"/>
        <v>0</v>
      </c>
      <c r="G38" s="14"/>
    </row>
    <row r="39" spans="1:7" ht="27" customHeight="1">
      <c r="A39" s="51" t="s">
        <v>686</v>
      </c>
      <c r="B39" s="128"/>
      <c r="C39" s="105">
        <v>11.2</v>
      </c>
      <c r="D39" s="116"/>
      <c r="E39" s="9"/>
      <c r="F39" s="9">
        <f t="shared" si="4"/>
        <v>0</v>
      </c>
      <c r="G39" s="14"/>
    </row>
    <row r="40" spans="1:7" ht="28.5" customHeight="1">
      <c r="A40" s="51" t="s">
        <v>687</v>
      </c>
      <c r="B40" s="128"/>
      <c r="C40" s="105">
        <v>560</v>
      </c>
      <c r="D40" s="116"/>
      <c r="E40" s="9"/>
      <c r="F40" s="9">
        <f t="shared" si="4"/>
        <v>0</v>
      </c>
      <c r="G40" s="14"/>
    </row>
    <row r="41" spans="1:7" ht="24.75" customHeight="1">
      <c r="A41" s="51" t="s">
        <v>688</v>
      </c>
      <c r="B41" s="128"/>
      <c r="C41" s="105">
        <v>223.2</v>
      </c>
      <c r="D41" s="116"/>
      <c r="E41" s="9"/>
      <c r="F41" s="9">
        <f t="shared" si="4"/>
        <v>0</v>
      </c>
      <c r="G41" s="14"/>
    </row>
    <row r="42" spans="1:7" ht="26.25" customHeight="1">
      <c r="A42" s="51" t="s">
        <v>689</v>
      </c>
      <c r="B42" s="128"/>
      <c r="C42" s="105">
        <v>216</v>
      </c>
      <c r="D42" s="116"/>
      <c r="E42" s="9"/>
      <c r="F42" s="9">
        <f t="shared" si="4"/>
        <v>0</v>
      </c>
      <c r="G42" s="14"/>
    </row>
    <row r="43" spans="1:7" ht="27.75" customHeight="1">
      <c r="A43" s="51" t="s">
        <v>690</v>
      </c>
      <c r="B43" s="128"/>
      <c r="C43" s="105">
        <v>2000</v>
      </c>
      <c r="D43" s="116"/>
      <c r="E43" s="9"/>
      <c r="F43" s="9">
        <f t="shared" si="4"/>
        <v>0</v>
      </c>
      <c r="G43" s="14"/>
    </row>
    <row r="44" spans="1:7" ht="26.25" customHeight="1">
      <c r="A44" s="51" t="s">
        <v>691</v>
      </c>
      <c r="B44" s="128"/>
      <c r="C44" s="105">
        <v>233</v>
      </c>
      <c r="D44" s="116"/>
      <c r="E44" s="9"/>
      <c r="F44" s="9">
        <f t="shared" si="4"/>
        <v>0</v>
      </c>
      <c r="G44" s="14"/>
    </row>
    <row r="45" spans="1:7" ht="24" customHeight="1">
      <c r="A45" s="51" t="s">
        <v>692</v>
      </c>
      <c r="B45" s="128"/>
      <c r="C45" s="105">
        <v>339</v>
      </c>
      <c r="D45" s="116"/>
      <c r="E45" s="9"/>
      <c r="F45" s="9">
        <f t="shared" si="4"/>
        <v>0</v>
      </c>
      <c r="G45" s="14"/>
    </row>
    <row r="46" spans="1:7" ht="27.75" customHeight="1">
      <c r="A46" s="51" t="s">
        <v>693</v>
      </c>
      <c r="B46" s="128"/>
      <c r="C46" s="105">
        <v>847.5</v>
      </c>
      <c r="D46" s="116"/>
      <c r="E46" s="9"/>
      <c r="F46" s="9">
        <f t="shared" si="4"/>
        <v>0</v>
      </c>
      <c r="G46" s="14"/>
    </row>
    <row r="47" spans="1:7" ht="29.25" customHeight="1">
      <c r="A47" s="51" t="s">
        <v>437</v>
      </c>
      <c r="B47" s="128"/>
      <c r="C47" s="105">
        <v>217.5</v>
      </c>
      <c r="D47" s="116"/>
      <c r="E47" s="9"/>
      <c r="F47" s="9">
        <f t="shared" si="4"/>
        <v>0</v>
      </c>
      <c r="G47" s="14"/>
    </row>
    <row r="48" spans="1:7" ht="26.25" customHeight="1">
      <c r="A48" s="51" t="s">
        <v>694</v>
      </c>
      <c r="B48" s="128"/>
      <c r="C48" s="105">
        <v>177.6</v>
      </c>
      <c r="D48" s="116"/>
      <c r="E48" s="9"/>
      <c r="F48" s="9">
        <f t="shared" si="4"/>
        <v>0</v>
      </c>
      <c r="G48" s="14"/>
    </row>
    <row r="49" spans="1:7" ht="27.75" customHeight="1">
      <c r="A49" s="210" t="s">
        <v>695</v>
      </c>
      <c r="B49" s="128"/>
      <c r="C49" s="105">
        <v>1850</v>
      </c>
      <c r="D49" s="116"/>
      <c r="E49" s="9"/>
      <c r="F49" s="9">
        <f t="shared" si="4"/>
        <v>0</v>
      </c>
      <c r="G49" s="14"/>
    </row>
    <row r="50" spans="1:7" ht="25.5" customHeight="1">
      <c r="A50" s="210" t="s">
        <v>696</v>
      </c>
      <c r="B50" s="128"/>
      <c r="C50" s="105">
        <v>311</v>
      </c>
      <c r="D50" s="116"/>
      <c r="E50" s="9">
        <v>182</v>
      </c>
      <c r="F50" s="9">
        <f t="shared" si="4"/>
        <v>182</v>
      </c>
      <c r="G50" s="14"/>
    </row>
    <row r="51" spans="1:7" ht="39" customHeight="1">
      <c r="A51" s="210" t="s">
        <v>697</v>
      </c>
      <c r="B51" s="128"/>
      <c r="C51" s="105">
        <v>355.5</v>
      </c>
      <c r="D51" s="116"/>
      <c r="E51" s="9"/>
      <c r="F51" s="9">
        <f t="shared" si="4"/>
        <v>0</v>
      </c>
      <c r="G51" s="14"/>
    </row>
    <row r="52" spans="1:7" ht="22.5" customHeight="1">
      <c r="A52" s="210" t="s">
        <v>442</v>
      </c>
      <c r="B52" s="128"/>
      <c r="C52" s="105">
        <v>34.200000000000003</v>
      </c>
      <c r="D52" s="116"/>
      <c r="E52" s="9"/>
      <c r="F52" s="9">
        <f t="shared" si="4"/>
        <v>0</v>
      </c>
      <c r="G52" s="14"/>
    </row>
    <row r="53" spans="1:7" ht="27" customHeight="1">
      <c r="A53" s="210" t="s">
        <v>698</v>
      </c>
      <c r="B53" s="128"/>
      <c r="C53" s="105">
        <v>189.9</v>
      </c>
      <c r="D53" s="116"/>
      <c r="E53" s="9"/>
      <c r="F53" s="9">
        <f t="shared" si="4"/>
        <v>0</v>
      </c>
      <c r="G53" s="14"/>
    </row>
    <row r="54" spans="1:7" ht="28.5" customHeight="1">
      <c r="A54" s="210" t="s">
        <v>699</v>
      </c>
      <c r="B54" s="128"/>
      <c r="C54" s="105">
        <v>30.4</v>
      </c>
      <c r="D54" s="116"/>
      <c r="E54" s="9">
        <v>73.8</v>
      </c>
      <c r="F54" s="9">
        <f t="shared" si="4"/>
        <v>73.8</v>
      </c>
      <c r="G54" s="14"/>
    </row>
    <row r="55" spans="1:7" ht="24.75" customHeight="1">
      <c r="A55" s="210" t="s">
        <v>700</v>
      </c>
      <c r="B55" s="128"/>
      <c r="C55" s="105">
        <v>38</v>
      </c>
      <c r="D55" s="116"/>
      <c r="E55" s="9"/>
      <c r="F55" s="9">
        <f t="shared" si="4"/>
        <v>0</v>
      </c>
      <c r="G55" s="14"/>
    </row>
    <row r="56" spans="1:7" ht="26.25" customHeight="1">
      <c r="A56" s="210" t="s">
        <v>701</v>
      </c>
      <c r="B56" s="128"/>
      <c r="C56" s="105">
        <v>410</v>
      </c>
      <c r="D56" s="116"/>
      <c r="E56" s="9">
        <v>148</v>
      </c>
      <c r="F56" s="9">
        <f t="shared" si="4"/>
        <v>148</v>
      </c>
      <c r="G56" s="14"/>
    </row>
    <row r="57" spans="1:7" ht="22.5" customHeight="1">
      <c r="A57" s="210" t="s">
        <v>702</v>
      </c>
      <c r="B57" s="128"/>
      <c r="C57" s="105">
        <v>610.4</v>
      </c>
      <c r="D57" s="116"/>
      <c r="E57" s="9"/>
      <c r="F57" s="9">
        <f t="shared" si="4"/>
        <v>0</v>
      </c>
      <c r="G57" s="14"/>
    </row>
    <row r="58" spans="1:7" ht="37.5" customHeight="1">
      <c r="A58" s="210" t="s">
        <v>703</v>
      </c>
      <c r="B58" s="128"/>
      <c r="C58" s="105">
        <v>30.4</v>
      </c>
      <c r="D58" s="116"/>
      <c r="E58" s="9"/>
      <c r="F58" s="9">
        <f t="shared" si="4"/>
        <v>0</v>
      </c>
      <c r="G58" s="14"/>
    </row>
    <row r="59" spans="1:7" ht="37.5" customHeight="1">
      <c r="A59" s="210" t="s">
        <v>703</v>
      </c>
      <c r="B59" s="128"/>
      <c r="C59" s="105">
        <v>23.4</v>
      </c>
      <c r="D59" s="116"/>
      <c r="E59" s="9"/>
      <c r="F59" s="9">
        <f t="shared" si="4"/>
        <v>0</v>
      </c>
      <c r="G59" s="14"/>
    </row>
    <row r="60" spans="1:7" ht="39.75" customHeight="1">
      <c r="A60" s="210" t="s">
        <v>703</v>
      </c>
      <c r="B60" s="128"/>
      <c r="C60" s="105">
        <v>29.4</v>
      </c>
      <c r="D60" s="116"/>
      <c r="E60" s="9"/>
      <c r="F60" s="9">
        <f t="shared" si="4"/>
        <v>0</v>
      </c>
      <c r="G60" s="14"/>
    </row>
    <row r="61" spans="1:7" ht="23.25" customHeight="1">
      <c r="A61" s="210" t="s">
        <v>482</v>
      </c>
      <c r="B61" s="128"/>
      <c r="C61" s="105">
        <v>372</v>
      </c>
      <c r="D61" s="116"/>
      <c r="E61" s="9">
        <v>330</v>
      </c>
      <c r="F61" s="9">
        <f t="shared" si="4"/>
        <v>330</v>
      </c>
      <c r="G61" s="14"/>
    </row>
    <row r="62" spans="1:7" ht="21.75" customHeight="1">
      <c r="A62" s="210" t="s">
        <v>704</v>
      </c>
      <c r="B62" s="128"/>
      <c r="C62" s="105">
        <v>1510.5</v>
      </c>
      <c r="D62" s="116"/>
      <c r="E62" s="9"/>
      <c r="F62" s="9">
        <f t="shared" si="4"/>
        <v>0</v>
      </c>
      <c r="G62" s="14"/>
    </row>
    <row r="63" spans="1:7" ht="24.75" customHeight="1">
      <c r="A63" s="210" t="s">
        <v>705</v>
      </c>
      <c r="B63" s="128"/>
      <c r="C63" s="105">
        <v>33.200000000000003</v>
      </c>
      <c r="D63" s="116"/>
      <c r="E63" s="9"/>
      <c r="F63" s="9">
        <f t="shared" si="4"/>
        <v>0</v>
      </c>
      <c r="G63" s="14"/>
    </row>
    <row r="64" spans="1:7" ht="25.5" customHeight="1">
      <c r="A64" s="210" t="s">
        <v>706</v>
      </c>
      <c r="B64" s="128"/>
      <c r="C64" s="105">
        <v>69.3</v>
      </c>
      <c r="D64" s="116"/>
      <c r="E64" s="9"/>
      <c r="F64" s="9">
        <f t="shared" si="4"/>
        <v>0</v>
      </c>
      <c r="G64" s="14"/>
    </row>
    <row r="65" spans="1:7" ht="24.75" customHeight="1">
      <c r="A65" s="210" t="s">
        <v>707</v>
      </c>
      <c r="B65" s="128"/>
      <c r="C65" s="105">
        <v>18.100000000000001</v>
      </c>
      <c r="D65" s="116"/>
      <c r="E65" s="9"/>
      <c r="F65" s="9">
        <f t="shared" si="4"/>
        <v>0</v>
      </c>
      <c r="G65" s="14"/>
    </row>
    <row r="66" spans="1:7" ht="29.25" customHeight="1">
      <c r="A66" s="210" t="s">
        <v>708</v>
      </c>
      <c r="B66" s="128"/>
      <c r="C66" s="105">
        <v>23.7</v>
      </c>
      <c r="D66" s="116"/>
      <c r="E66" s="9"/>
      <c r="F66" s="9">
        <f t="shared" si="4"/>
        <v>0</v>
      </c>
      <c r="G66" s="14"/>
    </row>
    <row r="67" spans="1:7" ht="45" customHeight="1">
      <c r="A67" s="210" t="s">
        <v>709</v>
      </c>
      <c r="B67" s="128"/>
      <c r="C67" s="105">
        <v>466.7</v>
      </c>
      <c r="D67" s="116"/>
      <c r="E67" s="9"/>
      <c r="F67" s="9">
        <f t="shared" si="4"/>
        <v>0</v>
      </c>
      <c r="G67" s="14"/>
    </row>
    <row r="68" spans="1:7" ht="26.25" customHeight="1">
      <c r="A68" s="210" t="s">
        <v>455</v>
      </c>
      <c r="B68" s="128"/>
      <c r="C68" s="105">
        <v>578</v>
      </c>
      <c r="D68" s="116"/>
      <c r="E68" s="9"/>
      <c r="F68" s="9">
        <f t="shared" si="4"/>
        <v>0</v>
      </c>
      <c r="G68" s="14"/>
    </row>
    <row r="69" spans="1:7" ht="24.75" customHeight="1">
      <c r="A69" s="210" t="s">
        <v>710</v>
      </c>
      <c r="B69" s="128"/>
      <c r="C69" s="105">
        <v>24.4</v>
      </c>
      <c r="D69" s="116"/>
      <c r="E69" s="9"/>
      <c r="F69" s="9">
        <f t="shared" si="4"/>
        <v>0</v>
      </c>
      <c r="G69" s="14"/>
    </row>
    <row r="70" spans="1:7" ht="24.75" customHeight="1">
      <c r="A70" s="210" t="s">
        <v>780</v>
      </c>
      <c r="B70" s="230"/>
      <c r="C70" s="105"/>
      <c r="D70" s="116"/>
      <c r="E70" s="9">
        <v>20.100000000000001</v>
      </c>
      <c r="F70" s="9">
        <f>E70-D70</f>
        <v>20.100000000000001</v>
      </c>
      <c r="G70" s="14"/>
    </row>
    <row r="71" spans="1:7" ht="24.75" customHeight="1">
      <c r="A71" s="210" t="s">
        <v>761</v>
      </c>
      <c r="B71" s="230"/>
      <c r="C71" s="105"/>
      <c r="D71" s="116"/>
      <c r="E71" s="9">
        <v>76.3</v>
      </c>
      <c r="F71" s="9">
        <f>E71-D71</f>
        <v>76.3</v>
      </c>
      <c r="G71" s="14"/>
    </row>
    <row r="72" spans="1:7" ht="24.75" customHeight="1">
      <c r="A72" s="210" t="s">
        <v>760</v>
      </c>
      <c r="B72" s="230"/>
      <c r="C72" s="105"/>
      <c r="D72" s="116"/>
      <c r="E72" s="9">
        <v>214.4</v>
      </c>
      <c r="F72" s="9">
        <f t="shared" ref="F72:F78" si="5">E72-D72</f>
        <v>214.4</v>
      </c>
      <c r="G72" s="14"/>
    </row>
    <row r="73" spans="1:7" ht="24.75" customHeight="1">
      <c r="A73" s="210" t="s">
        <v>779</v>
      </c>
      <c r="B73" s="230"/>
      <c r="C73" s="105"/>
      <c r="D73" s="116"/>
      <c r="E73" s="9">
        <v>139.6</v>
      </c>
      <c r="F73" s="9">
        <f t="shared" si="5"/>
        <v>139.6</v>
      </c>
      <c r="G73" s="14"/>
    </row>
    <row r="74" spans="1:7" ht="24.75" customHeight="1">
      <c r="A74" s="210" t="s">
        <v>770</v>
      </c>
      <c r="B74" s="230"/>
      <c r="C74" s="105"/>
      <c r="D74" s="116"/>
      <c r="E74" s="9">
        <v>49.9</v>
      </c>
      <c r="F74" s="9">
        <f t="shared" si="5"/>
        <v>49.9</v>
      </c>
      <c r="G74" s="14"/>
    </row>
    <row r="75" spans="1:7" ht="24.75" customHeight="1">
      <c r="A75" s="210" t="s">
        <v>769</v>
      </c>
      <c r="B75" s="230"/>
      <c r="C75" s="105"/>
      <c r="D75" s="116"/>
      <c r="E75" s="9">
        <v>304.5</v>
      </c>
      <c r="F75" s="9">
        <f t="shared" si="5"/>
        <v>304.5</v>
      </c>
      <c r="G75" s="14"/>
    </row>
    <row r="76" spans="1:7" ht="24.75" customHeight="1">
      <c r="A76" s="210" t="s">
        <v>778</v>
      </c>
      <c r="B76" s="230"/>
      <c r="C76" s="105"/>
      <c r="D76" s="116"/>
      <c r="E76" s="9">
        <v>289.7</v>
      </c>
      <c r="F76" s="9">
        <f t="shared" si="5"/>
        <v>289.7</v>
      </c>
      <c r="G76" s="14"/>
    </row>
    <row r="77" spans="1:7" ht="24.75" customHeight="1">
      <c r="A77" s="210" t="s">
        <v>781</v>
      </c>
      <c r="B77" s="230"/>
      <c r="C77" s="105"/>
      <c r="D77" s="116"/>
      <c r="E77" s="9">
        <v>567.5</v>
      </c>
      <c r="F77" s="9">
        <f t="shared" si="5"/>
        <v>567.5</v>
      </c>
      <c r="G77" s="14"/>
    </row>
    <row r="78" spans="1:7" ht="24.75" customHeight="1">
      <c r="A78" s="210" t="s">
        <v>355</v>
      </c>
      <c r="B78" s="230"/>
      <c r="C78" s="105"/>
      <c r="D78" s="116"/>
      <c r="E78" s="9">
        <v>81.599999999999994</v>
      </c>
      <c r="F78" s="9">
        <f t="shared" si="5"/>
        <v>81.599999999999994</v>
      </c>
      <c r="G78" s="14"/>
    </row>
    <row r="79" spans="1:7" ht="24.75" customHeight="1">
      <c r="A79" s="210" t="s">
        <v>356</v>
      </c>
      <c r="B79" s="230"/>
      <c r="C79" s="105"/>
      <c r="D79" s="116"/>
      <c r="E79" s="9">
        <v>153.19999999999999</v>
      </c>
      <c r="F79" s="9">
        <f>E79-D79</f>
        <v>153.19999999999999</v>
      </c>
      <c r="G79" s="14"/>
    </row>
    <row r="80" spans="1:7" ht="24.75" customHeight="1">
      <c r="A80" s="210" t="s">
        <v>777</v>
      </c>
      <c r="B80" s="230"/>
      <c r="C80" s="105"/>
      <c r="D80" s="116"/>
      <c r="E80" s="9">
        <v>55.8</v>
      </c>
      <c r="F80" s="9">
        <f t="shared" ref="F80:F85" si="6">E80-D80</f>
        <v>55.8</v>
      </c>
      <c r="G80" s="14"/>
    </row>
    <row r="81" spans="1:7" ht="24.75" customHeight="1">
      <c r="A81" s="210" t="s">
        <v>776</v>
      </c>
      <c r="B81" s="230"/>
      <c r="C81" s="105"/>
      <c r="D81" s="116"/>
      <c r="E81" s="9">
        <v>151</v>
      </c>
      <c r="F81" s="9">
        <f t="shared" si="6"/>
        <v>151</v>
      </c>
      <c r="G81" s="14"/>
    </row>
    <row r="82" spans="1:7" ht="24.75" customHeight="1">
      <c r="A82" s="210" t="s">
        <v>775</v>
      </c>
      <c r="B82" s="230"/>
      <c r="C82" s="105"/>
      <c r="D82" s="116"/>
      <c r="E82" s="9">
        <v>130.80000000000001</v>
      </c>
      <c r="F82" s="9">
        <f t="shared" si="6"/>
        <v>130.80000000000001</v>
      </c>
      <c r="G82" s="14"/>
    </row>
    <row r="83" spans="1:7" ht="24.75" customHeight="1">
      <c r="A83" s="210" t="s">
        <v>380</v>
      </c>
      <c r="B83" s="230"/>
      <c r="C83" s="105"/>
      <c r="D83" s="116"/>
      <c r="E83" s="9">
        <v>568.70000000000005</v>
      </c>
      <c r="F83" s="9">
        <f t="shared" si="6"/>
        <v>568.70000000000005</v>
      </c>
      <c r="G83" s="14"/>
    </row>
    <row r="84" spans="1:7" ht="24.75" customHeight="1">
      <c r="A84" s="210" t="s">
        <v>349</v>
      </c>
      <c r="B84" s="230"/>
      <c r="C84" s="105"/>
      <c r="D84" s="116"/>
      <c r="E84" s="9">
        <v>130.19999999999999</v>
      </c>
      <c r="F84" s="9">
        <f t="shared" si="6"/>
        <v>130.19999999999999</v>
      </c>
      <c r="G84" s="14"/>
    </row>
    <row r="85" spans="1:7" ht="24.75" customHeight="1">
      <c r="A85" s="210" t="s">
        <v>379</v>
      </c>
      <c r="B85" s="230"/>
      <c r="C85" s="105"/>
      <c r="D85" s="116"/>
      <c r="E85" s="9">
        <v>214.4</v>
      </c>
      <c r="F85" s="9">
        <f t="shared" si="6"/>
        <v>214.4</v>
      </c>
      <c r="G85" s="14"/>
    </row>
    <row r="86" spans="1:7" ht="30.75" customHeight="1">
      <c r="A86" s="210" t="s">
        <v>741</v>
      </c>
      <c r="B86" s="128"/>
      <c r="C86" s="105"/>
      <c r="D86" s="105">
        <v>2385</v>
      </c>
      <c r="E86" s="9">
        <v>2505.1999999999998</v>
      </c>
      <c r="F86" s="9">
        <f>E86-D86</f>
        <v>120.19999999999982</v>
      </c>
      <c r="G86" s="14"/>
    </row>
    <row r="87" spans="1:7" ht="23.25" customHeight="1">
      <c r="A87" s="210" t="s">
        <v>742</v>
      </c>
      <c r="B87" s="128"/>
      <c r="C87" s="105"/>
      <c r="D87" s="105">
        <v>170.5</v>
      </c>
      <c r="E87" s="9">
        <v>158</v>
      </c>
      <c r="F87" s="9">
        <f>E87-D87</f>
        <v>-12.5</v>
      </c>
      <c r="G87" s="14"/>
    </row>
    <row r="88" spans="1:7" ht="27" customHeight="1">
      <c r="A88" s="210" t="s">
        <v>743</v>
      </c>
      <c r="B88" s="128"/>
      <c r="C88" s="105"/>
      <c r="D88" s="105">
        <v>124.5</v>
      </c>
      <c r="E88" s="9">
        <v>124.5</v>
      </c>
      <c r="F88" s="232">
        <f>E88-D88</f>
        <v>0</v>
      </c>
      <c r="G88" s="14"/>
    </row>
    <row r="89" spans="1:7" ht="19.5" customHeight="1">
      <c r="A89" s="210" t="s">
        <v>744</v>
      </c>
      <c r="B89" s="128"/>
      <c r="C89" s="105"/>
      <c r="D89" s="105">
        <v>130</v>
      </c>
      <c r="E89" s="9">
        <v>130</v>
      </c>
      <c r="F89" s="9"/>
      <c r="G89" s="14"/>
    </row>
    <row r="90" spans="1:7" ht="23.25" customHeight="1">
      <c r="A90" s="210" t="s">
        <v>745</v>
      </c>
      <c r="B90" s="128"/>
      <c r="C90" s="105"/>
      <c r="D90" s="105">
        <v>190</v>
      </c>
      <c r="E90" s="9">
        <v>190</v>
      </c>
      <c r="F90" s="9"/>
      <c r="G90" s="14"/>
    </row>
    <row r="91" spans="1:7" ht="56.25" customHeight="1">
      <c r="A91" s="217" t="s">
        <v>711</v>
      </c>
      <c r="B91" s="218">
        <v>3267</v>
      </c>
      <c r="C91" s="136">
        <f>C92+C93+C94+C95+C96+C97+C98+C99+C100+C101+C102+C103+C104+C105+C106+C107+C108+C109+C110+C111+C112+C113+C114+C115+C116+C117+C132+C133+C134+C135+C136+C137+C138+C139+C140+C141+C142+C143+C144+C145+C146</f>
        <v>693.2</v>
      </c>
      <c r="D91" s="219">
        <f>SUM(D92:D145)</f>
        <v>26.799999999999997</v>
      </c>
      <c r="E91" s="136">
        <f>E92+E93+E94+E95+E96+E97+E98+E99+E100+E101+E102+E103+E104+E105+E106+E107+E108+E109+E110+E111+E112+E113+E114+E115+E116+E118+E119+E120+E121+E122+E123+E124+E125+E126+E127+E128+E129+E130+E131+E132+E133+E134+E135+E136+E137+E138+E139+E140+E141+E142+E143+E144+E145+E146+E117</f>
        <v>582.9</v>
      </c>
      <c r="F91" s="220">
        <f>E91-D91</f>
        <v>556.1</v>
      </c>
      <c r="G91" s="221"/>
    </row>
    <row r="92" spans="1:7" ht="18.75">
      <c r="A92" s="212" t="s">
        <v>361</v>
      </c>
      <c r="B92" s="213"/>
      <c r="C92" s="105">
        <v>9.4</v>
      </c>
      <c r="D92" s="105"/>
      <c r="E92" s="9">
        <v>66.5</v>
      </c>
      <c r="F92" s="9">
        <f t="shared" ref="F92:F150" si="7">E92-D92</f>
        <v>66.5</v>
      </c>
      <c r="G92" s="14"/>
    </row>
    <row r="93" spans="1:7" ht="18.75">
      <c r="A93" s="212" t="s">
        <v>783</v>
      </c>
      <c r="B93" s="213"/>
      <c r="C93" s="105"/>
      <c r="D93" s="105"/>
      <c r="E93" s="9">
        <v>15</v>
      </c>
      <c r="F93" s="9"/>
      <c r="G93" s="14"/>
    </row>
    <row r="94" spans="1:7" ht="18.75">
      <c r="A94" s="212" t="s">
        <v>712</v>
      </c>
      <c r="B94" s="213"/>
      <c r="C94" s="105">
        <v>2.9</v>
      </c>
      <c r="D94" s="105"/>
      <c r="E94" s="9">
        <v>3.6</v>
      </c>
      <c r="F94" s="9">
        <f t="shared" si="7"/>
        <v>3.6</v>
      </c>
      <c r="G94" s="14"/>
    </row>
    <row r="95" spans="1:7" ht="18.75">
      <c r="A95" s="212" t="s">
        <v>799</v>
      </c>
      <c r="B95" s="213"/>
      <c r="C95" s="105">
        <v>2.7</v>
      </c>
      <c r="D95" s="105"/>
      <c r="E95" s="9"/>
      <c r="F95" s="9">
        <f t="shared" si="7"/>
        <v>0</v>
      </c>
      <c r="G95" s="14"/>
    </row>
    <row r="96" spans="1:7" ht="18.75">
      <c r="A96" s="212" t="s">
        <v>797</v>
      </c>
      <c r="B96" s="213"/>
      <c r="C96" s="105">
        <v>5.4</v>
      </c>
      <c r="D96" s="105"/>
      <c r="E96" s="9"/>
      <c r="F96" s="9">
        <f t="shared" si="7"/>
        <v>0</v>
      </c>
      <c r="G96" s="14"/>
    </row>
    <row r="97" spans="1:7" ht="18.75">
      <c r="A97" s="212" t="s">
        <v>713</v>
      </c>
      <c r="B97" s="213"/>
      <c r="C97" s="105">
        <v>4.4000000000000004</v>
      </c>
      <c r="D97" s="105"/>
      <c r="E97" s="9">
        <v>4.0999999999999996</v>
      </c>
      <c r="F97" s="9">
        <f t="shared" si="7"/>
        <v>4.0999999999999996</v>
      </c>
      <c r="G97" s="14"/>
    </row>
    <row r="98" spans="1:7" ht="18.75">
      <c r="A98" s="212" t="s">
        <v>365</v>
      </c>
      <c r="B98" s="213"/>
      <c r="C98" s="105">
        <v>1</v>
      </c>
      <c r="D98" s="105"/>
      <c r="E98" s="9"/>
      <c r="F98" s="9">
        <f t="shared" si="7"/>
        <v>0</v>
      </c>
      <c r="G98" s="14"/>
    </row>
    <row r="99" spans="1:7" ht="18.75">
      <c r="A99" s="212" t="s">
        <v>801</v>
      </c>
      <c r="B99" s="213"/>
      <c r="C99" s="105">
        <v>0.4</v>
      </c>
      <c r="D99" s="105"/>
      <c r="E99" s="9"/>
      <c r="F99" s="9">
        <f t="shared" si="7"/>
        <v>0</v>
      </c>
      <c r="G99" s="14"/>
    </row>
    <row r="100" spans="1:7" ht="18.75">
      <c r="A100" s="212" t="s">
        <v>714</v>
      </c>
      <c r="B100" s="213"/>
      <c r="C100" s="105">
        <v>5</v>
      </c>
      <c r="D100" s="105"/>
      <c r="E100" s="9"/>
      <c r="F100" s="9">
        <f t="shared" si="7"/>
        <v>0</v>
      </c>
      <c r="G100" s="14"/>
    </row>
    <row r="101" spans="1:7" ht="18.75">
      <c r="A101" s="212" t="s">
        <v>715</v>
      </c>
      <c r="B101" s="213"/>
      <c r="C101" s="105">
        <v>2.2000000000000002</v>
      </c>
      <c r="D101" s="105"/>
      <c r="E101" s="9"/>
      <c r="F101" s="9">
        <f t="shared" si="7"/>
        <v>0</v>
      </c>
      <c r="G101" s="14"/>
    </row>
    <row r="102" spans="1:7" ht="18.75">
      <c r="A102" s="212" t="s">
        <v>716</v>
      </c>
      <c r="B102" s="213"/>
      <c r="C102" s="105">
        <v>5</v>
      </c>
      <c r="D102" s="105"/>
      <c r="E102" s="9"/>
      <c r="F102" s="9">
        <f t="shared" si="7"/>
        <v>0</v>
      </c>
      <c r="G102" s="14"/>
    </row>
    <row r="103" spans="1:7" ht="18.75">
      <c r="A103" s="212" t="s">
        <v>717</v>
      </c>
      <c r="B103" s="213"/>
      <c r="C103" s="105">
        <v>4.4000000000000004</v>
      </c>
      <c r="D103" s="105"/>
      <c r="E103" s="9"/>
      <c r="F103" s="9">
        <f t="shared" si="7"/>
        <v>0</v>
      </c>
      <c r="G103" s="14"/>
    </row>
    <row r="104" spans="1:7" ht="18.75">
      <c r="A104" s="212" t="s">
        <v>800</v>
      </c>
      <c r="B104" s="213"/>
      <c r="C104" s="105">
        <v>5.8</v>
      </c>
      <c r="D104" s="105"/>
      <c r="E104" s="9">
        <v>7.3</v>
      </c>
      <c r="F104" s="9">
        <f t="shared" si="7"/>
        <v>7.3</v>
      </c>
      <c r="G104" s="14"/>
    </row>
    <row r="105" spans="1:7" ht="18.75">
      <c r="A105" s="212" t="s">
        <v>718</v>
      </c>
      <c r="B105" s="213"/>
      <c r="C105" s="105">
        <v>4.9000000000000004</v>
      </c>
      <c r="D105" s="105"/>
      <c r="E105" s="9"/>
      <c r="F105" s="9">
        <f t="shared" si="7"/>
        <v>0</v>
      </c>
      <c r="G105" s="14"/>
    </row>
    <row r="106" spans="1:7" ht="18.75">
      <c r="A106" s="212" t="s">
        <v>719</v>
      </c>
      <c r="B106" s="213"/>
      <c r="C106" s="105">
        <v>1.5</v>
      </c>
      <c r="D106" s="105"/>
      <c r="E106" s="9"/>
      <c r="F106" s="9">
        <f t="shared" si="7"/>
        <v>0</v>
      </c>
      <c r="G106" s="14"/>
    </row>
    <row r="107" spans="1:7" ht="18.75">
      <c r="A107" s="212" t="s">
        <v>720</v>
      </c>
      <c r="B107" s="213"/>
      <c r="C107" s="105">
        <v>5.0999999999999996</v>
      </c>
      <c r="D107" s="105"/>
      <c r="E107" s="9"/>
      <c r="F107" s="9">
        <f t="shared" si="7"/>
        <v>0</v>
      </c>
      <c r="G107" s="14"/>
    </row>
    <row r="108" spans="1:7" ht="18.75">
      <c r="A108" s="212" t="s">
        <v>802</v>
      </c>
      <c r="B108" s="213"/>
      <c r="C108" s="105">
        <v>0.5</v>
      </c>
      <c r="D108" s="105"/>
      <c r="E108" s="9"/>
      <c r="F108" s="9">
        <f t="shared" si="7"/>
        <v>0</v>
      </c>
      <c r="G108" s="14"/>
    </row>
    <row r="109" spans="1:7" ht="18.75">
      <c r="A109" s="212" t="s">
        <v>721</v>
      </c>
      <c r="B109" s="213"/>
      <c r="C109" s="105">
        <v>5.3</v>
      </c>
      <c r="D109" s="105"/>
      <c r="E109" s="9"/>
      <c r="F109" s="9">
        <f t="shared" si="7"/>
        <v>0</v>
      </c>
      <c r="G109" s="14"/>
    </row>
    <row r="110" spans="1:7" ht="18.75">
      <c r="A110" s="212" t="s">
        <v>804</v>
      </c>
      <c r="B110" s="213"/>
      <c r="C110" s="105">
        <v>2.7</v>
      </c>
      <c r="D110" s="105"/>
      <c r="E110" s="9"/>
      <c r="F110" s="9">
        <f t="shared" si="7"/>
        <v>0</v>
      </c>
      <c r="G110" s="14"/>
    </row>
    <row r="111" spans="1:7" ht="18.75">
      <c r="A111" s="212" t="s">
        <v>722</v>
      </c>
      <c r="B111" s="213"/>
      <c r="C111" s="105">
        <v>31.5</v>
      </c>
      <c r="D111" s="105"/>
      <c r="E111" s="9"/>
      <c r="F111" s="9">
        <f t="shared" si="7"/>
        <v>0</v>
      </c>
      <c r="G111" s="14"/>
    </row>
    <row r="112" spans="1:7" ht="18.75">
      <c r="A112" s="212" t="s">
        <v>723</v>
      </c>
      <c r="B112" s="213"/>
      <c r="C112" s="105">
        <v>33.6</v>
      </c>
      <c r="D112" s="105"/>
      <c r="E112" s="9"/>
      <c r="F112" s="9">
        <f t="shared" si="7"/>
        <v>0</v>
      </c>
      <c r="G112" s="14"/>
    </row>
    <row r="113" spans="1:7" ht="18.75">
      <c r="A113" s="212" t="s">
        <v>724</v>
      </c>
      <c r="B113" s="213"/>
      <c r="C113" s="105">
        <v>44</v>
      </c>
      <c r="D113" s="105"/>
      <c r="E113" s="9"/>
      <c r="F113" s="9">
        <f t="shared" si="7"/>
        <v>0</v>
      </c>
      <c r="G113" s="14"/>
    </row>
    <row r="114" spans="1:7" ht="18.75">
      <c r="A114" s="212" t="s">
        <v>798</v>
      </c>
      <c r="B114" s="213"/>
      <c r="C114" s="105">
        <v>174.2</v>
      </c>
      <c r="D114" s="105"/>
      <c r="E114" s="9"/>
      <c r="F114" s="9">
        <f t="shared" si="7"/>
        <v>0</v>
      </c>
      <c r="G114" s="14"/>
    </row>
    <row r="115" spans="1:7" ht="18.75">
      <c r="A115" s="212" t="s">
        <v>725</v>
      </c>
      <c r="B115" s="213"/>
      <c r="C115" s="105">
        <v>7.8</v>
      </c>
      <c r="D115" s="105"/>
      <c r="E115" s="9"/>
      <c r="F115" s="9">
        <f t="shared" si="7"/>
        <v>0</v>
      </c>
      <c r="G115" s="14"/>
    </row>
    <row r="116" spans="1:7" ht="18.75">
      <c r="A116" s="212" t="s">
        <v>726</v>
      </c>
      <c r="B116" s="213"/>
      <c r="C116" s="105">
        <v>3.8</v>
      </c>
      <c r="D116" s="105"/>
      <c r="E116" s="9"/>
      <c r="F116" s="9">
        <f t="shared" si="7"/>
        <v>0</v>
      </c>
      <c r="G116" s="14"/>
    </row>
    <row r="117" spans="1:7" ht="18.75">
      <c r="A117" s="212" t="s">
        <v>796</v>
      </c>
      <c r="B117" s="213"/>
      <c r="C117" s="105">
        <v>16.100000000000001</v>
      </c>
      <c r="D117" s="105"/>
      <c r="E117" s="9">
        <v>58.4</v>
      </c>
      <c r="F117" s="9"/>
      <c r="G117" s="14"/>
    </row>
    <row r="118" spans="1:7" ht="18.75">
      <c r="A118" s="212" t="s">
        <v>795</v>
      </c>
      <c r="B118" s="213"/>
      <c r="C118" s="105"/>
      <c r="D118" s="105"/>
      <c r="E118" s="9">
        <v>15.3</v>
      </c>
      <c r="F118" s="9"/>
      <c r="G118" s="14"/>
    </row>
    <row r="119" spans="1:7" ht="18.75">
      <c r="A119" s="212" t="s">
        <v>794</v>
      </c>
      <c r="B119" s="213"/>
      <c r="C119" s="105"/>
      <c r="D119" s="105"/>
      <c r="E119" s="9">
        <v>40.799999999999997</v>
      </c>
      <c r="F119" s="9"/>
      <c r="G119" s="14"/>
    </row>
    <row r="120" spans="1:7" ht="18.75">
      <c r="A120" s="212" t="s">
        <v>500</v>
      </c>
      <c r="B120" s="213"/>
      <c r="C120" s="105"/>
      <c r="D120" s="105"/>
      <c r="E120" s="9">
        <v>0.3</v>
      </c>
      <c r="F120" s="9"/>
      <c r="G120" s="14"/>
    </row>
    <row r="121" spans="1:7" ht="18.75">
      <c r="A121" s="212" t="s">
        <v>499</v>
      </c>
      <c r="B121" s="213"/>
      <c r="C121" s="105"/>
      <c r="D121" s="105"/>
      <c r="E121" s="9">
        <v>2</v>
      </c>
      <c r="F121" s="9"/>
      <c r="G121" s="14"/>
    </row>
    <row r="122" spans="1:7" ht="18.75">
      <c r="A122" s="212" t="s">
        <v>793</v>
      </c>
      <c r="B122" s="213"/>
      <c r="C122" s="105"/>
      <c r="D122" s="105"/>
      <c r="E122" s="9">
        <v>12.6</v>
      </c>
      <c r="F122" s="9"/>
      <c r="G122" s="14"/>
    </row>
    <row r="123" spans="1:7" ht="18.75">
      <c r="A123" s="212" t="s">
        <v>792</v>
      </c>
      <c r="B123" s="213"/>
      <c r="C123" s="105"/>
      <c r="D123" s="105"/>
      <c r="E123" s="9">
        <v>4.5999999999999996</v>
      </c>
      <c r="F123" s="9"/>
      <c r="G123" s="14"/>
    </row>
    <row r="124" spans="1:7" ht="18.75">
      <c r="A124" s="212" t="s">
        <v>791</v>
      </c>
      <c r="B124" s="213"/>
      <c r="C124" s="105"/>
      <c r="D124" s="105"/>
      <c r="E124" s="9">
        <v>6.8</v>
      </c>
      <c r="F124" s="9"/>
      <c r="G124" s="14"/>
    </row>
    <row r="125" spans="1:7" ht="18.75">
      <c r="A125" s="212" t="s">
        <v>790</v>
      </c>
      <c r="B125" s="213"/>
      <c r="C125" s="105"/>
      <c r="D125" s="105"/>
      <c r="E125" s="9">
        <v>33.5</v>
      </c>
      <c r="F125" s="9"/>
      <c r="G125" s="14"/>
    </row>
    <row r="126" spans="1:7" ht="18.75">
      <c r="A126" s="212" t="s">
        <v>789</v>
      </c>
      <c r="B126" s="213"/>
      <c r="C126" s="105"/>
      <c r="D126" s="105"/>
      <c r="E126" s="9">
        <v>12.5</v>
      </c>
      <c r="F126" s="9"/>
      <c r="G126" s="14"/>
    </row>
    <row r="127" spans="1:7" ht="18.75">
      <c r="A127" s="212" t="s">
        <v>788</v>
      </c>
      <c r="B127" s="213"/>
      <c r="C127" s="105"/>
      <c r="D127" s="105"/>
      <c r="E127" s="9">
        <v>4.0999999999999996</v>
      </c>
      <c r="F127" s="9"/>
      <c r="G127" s="14"/>
    </row>
    <row r="128" spans="1:7" ht="18.75">
      <c r="A128" s="212" t="s">
        <v>787</v>
      </c>
      <c r="B128" s="213"/>
      <c r="C128" s="105"/>
      <c r="D128" s="105"/>
      <c r="E128" s="9">
        <v>1.5</v>
      </c>
      <c r="F128" s="9"/>
      <c r="G128" s="14"/>
    </row>
    <row r="129" spans="1:7" ht="18.75">
      <c r="A129" s="212" t="s">
        <v>786</v>
      </c>
      <c r="B129" s="213"/>
      <c r="C129" s="105"/>
      <c r="D129" s="105"/>
      <c r="E129" s="9">
        <v>40.799999999999997</v>
      </c>
      <c r="F129" s="9"/>
      <c r="G129" s="14"/>
    </row>
    <row r="130" spans="1:7" ht="18.75">
      <c r="A130" s="212" t="s">
        <v>785</v>
      </c>
      <c r="B130" s="213"/>
      <c r="C130" s="105"/>
      <c r="D130" s="105"/>
      <c r="E130" s="9">
        <v>28.5</v>
      </c>
      <c r="F130" s="9"/>
      <c r="G130" s="14"/>
    </row>
    <row r="131" spans="1:7" ht="18.75">
      <c r="A131" s="212" t="s">
        <v>784</v>
      </c>
      <c r="B131" s="213"/>
      <c r="C131" s="105"/>
      <c r="D131" s="105"/>
      <c r="E131" s="9">
        <v>6</v>
      </c>
      <c r="F131" s="9"/>
      <c r="G131" s="14"/>
    </row>
    <row r="132" spans="1:7" ht="18.75">
      <c r="A132" s="212" t="s">
        <v>727</v>
      </c>
      <c r="B132" s="213"/>
      <c r="C132" s="105">
        <v>8.3000000000000007</v>
      </c>
      <c r="D132" s="105"/>
      <c r="E132" s="9"/>
      <c r="F132" s="9">
        <f t="shared" si="7"/>
        <v>0</v>
      </c>
      <c r="G132" s="14"/>
    </row>
    <row r="133" spans="1:7" ht="18.75">
      <c r="A133" s="212" t="s">
        <v>374</v>
      </c>
      <c r="B133" s="213"/>
      <c r="C133" s="105"/>
      <c r="D133" s="105"/>
      <c r="E133" s="9">
        <v>6</v>
      </c>
      <c r="F133" s="9"/>
      <c r="G133" s="14"/>
    </row>
    <row r="134" spans="1:7" ht="18.75">
      <c r="A134" s="212" t="s">
        <v>782</v>
      </c>
      <c r="B134" s="213"/>
      <c r="C134" s="105"/>
      <c r="D134" s="105"/>
      <c r="E134" s="9">
        <v>81.7</v>
      </c>
      <c r="F134" s="9"/>
      <c r="G134" s="14"/>
    </row>
    <row r="135" spans="1:7" ht="18.75">
      <c r="A135" s="212" t="s">
        <v>472</v>
      </c>
      <c r="B135" s="213"/>
      <c r="C135" s="105">
        <v>14</v>
      </c>
      <c r="D135" s="105"/>
      <c r="E135" s="9">
        <v>4</v>
      </c>
      <c r="F135" s="9">
        <f t="shared" si="7"/>
        <v>4</v>
      </c>
      <c r="G135" s="14"/>
    </row>
    <row r="136" spans="1:7" ht="18.75">
      <c r="A136" s="212" t="s">
        <v>803</v>
      </c>
      <c r="B136" s="213"/>
      <c r="C136" s="105">
        <v>3.5</v>
      </c>
      <c r="D136" s="105"/>
      <c r="E136" s="9"/>
      <c r="F136" s="9">
        <f t="shared" si="7"/>
        <v>0</v>
      </c>
      <c r="G136" s="14"/>
    </row>
    <row r="137" spans="1:7" ht="18.75">
      <c r="A137" s="212" t="s">
        <v>728</v>
      </c>
      <c r="B137" s="213"/>
      <c r="C137" s="105">
        <v>4</v>
      </c>
      <c r="D137" s="105"/>
      <c r="E137" s="9"/>
      <c r="F137" s="9">
        <f t="shared" si="7"/>
        <v>0</v>
      </c>
      <c r="G137" s="14"/>
    </row>
    <row r="138" spans="1:7" ht="18.75">
      <c r="A138" s="212" t="s">
        <v>729</v>
      </c>
      <c r="B138" s="213"/>
      <c r="C138" s="105">
        <v>9.6</v>
      </c>
      <c r="D138" s="105"/>
      <c r="E138" s="9"/>
      <c r="F138" s="9">
        <f t="shared" si="7"/>
        <v>0</v>
      </c>
      <c r="G138" s="14"/>
    </row>
    <row r="139" spans="1:7" ht="18.75">
      <c r="A139" s="212" t="s">
        <v>730</v>
      </c>
      <c r="B139" s="213"/>
      <c r="C139" s="105">
        <v>42</v>
      </c>
      <c r="D139" s="105"/>
      <c r="E139" s="9"/>
      <c r="F139" s="9">
        <f t="shared" si="7"/>
        <v>0</v>
      </c>
      <c r="G139" s="14"/>
    </row>
    <row r="140" spans="1:7" ht="18.75">
      <c r="A140" s="212" t="s">
        <v>731</v>
      </c>
      <c r="B140" s="213"/>
      <c r="C140" s="105">
        <v>15.2</v>
      </c>
      <c r="D140" s="105"/>
      <c r="E140" s="9"/>
      <c r="F140" s="9">
        <f t="shared" si="7"/>
        <v>0</v>
      </c>
      <c r="G140" s="14"/>
    </row>
    <row r="141" spans="1:7" ht="18.75">
      <c r="A141" s="212" t="s">
        <v>732</v>
      </c>
      <c r="B141" s="213"/>
      <c r="C141" s="105">
        <v>208</v>
      </c>
      <c r="D141" s="105"/>
      <c r="E141" s="9"/>
      <c r="F141" s="9">
        <f t="shared" si="7"/>
        <v>0</v>
      </c>
      <c r="G141" s="14"/>
    </row>
    <row r="142" spans="1:7" ht="18.75">
      <c r="A142" s="212" t="s">
        <v>733</v>
      </c>
      <c r="B142" s="213"/>
      <c r="C142" s="105">
        <v>4.5</v>
      </c>
      <c r="D142" s="105"/>
      <c r="E142" s="9"/>
      <c r="F142" s="9">
        <f t="shared" si="7"/>
        <v>0</v>
      </c>
      <c r="G142" s="14"/>
    </row>
    <row r="143" spans="1:7" ht="18.75">
      <c r="A143" s="212" t="s">
        <v>734</v>
      </c>
      <c r="B143" s="213"/>
      <c r="C143" s="105">
        <v>4.5</v>
      </c>
      <c r="D143" s="105"/>
      <c r="E143" s="9"/>
      <c r="F143" s="9">
        <f t="shared" si="7"/>
        <v>0</v>
      </c>
      <c r="G143" s="14"/>
    </row>
    <row r="144" spans="1:7" ht="18.75">
      <c r="A144" s="212" t="s">
        <v>746</v>
      </c>
      <c r="B144" s="213"/>
      <c r="C144" s="105"/>
      <c r="D144" s="105">
        <v>4.0999999999999996</v>
      </c>
      <c r="E144" s="9">
        <v>4.0999999999999996</v>
      </c>
      <c r="F144" s="9"/>
      <c r="G144" s="14"/>
    </row>
    <row r="145" spans="1:7" ht="18.75">
      <c r="A145" s="212" t="s">
        <v>747</v>
      </c>
      <c r="B145" s="213"/>
      <c r="C145" s="105"/>
      <c r="D145" s="105">
        <v>22.7</v>
      </c>
      <c r="E145" s="9">
        <v>44.8</v>
      </c>
      <c r="F145" s="9"/>
      <c r="G145" s="14"/>
    </row>
    <row r="146" spans="1:7" ht="18.75">
      <c r="A146" s="212" t="s">
        <v>375</v>
      </c>
      <c r="B146" s="213"/>
      <c r="C146" s="105"/>
      <c r="D146" s="105"/>
      <c r="E146" s="9">
        <v>78.099999999999994</v>
      </c>
      <c r="F146" s="9"/>
      <c r="G146" s="14"/>
    </row>
    <row r="147" spans="1:7" ht="39.75" customHeight="1">
      <c r="A147" s="214" t="s">
        <v>735</v>
      </c>
      <c r="B147" s="215">
        <v>3268</v>
      </c>
      <c r="C147" s="211">
        <f t="shared" ref="C147:E147" si="8">SUM(C148)</f>
        <v>21.3</v>
      </c>
      <c r="D147" s="211">
        <f t="shared" si="8"/>
        <v>0</v>
      </c>
      <c r="E147" s="8">
        <f t="shared" si="8"/>
        <v>0</v>
      </c>
      <c r="F147" s="8">
        <f t="shared" si="7"/>
        <v>0</v>
      </c>
      <c r="G147" s="14"/>
    </row>
    <row r="148" spans="1:7" ht="26.25" customHeight="1">
      <c r="A148" s="212" t="s">
        <v>736</v>
      </c>
      <c r="B148" s="213"/>
      <c r="C148" s="105">
        <v>21.3</v>
      </c>
      <c r="D148" s="105"/>
      <c r="E148" s="9"/>
      <c r="F148" s="9">
        <f t="shared" si="7"/>
        <v>0</v>
      </c>
      <c r="G148" s="201"/>
    </row>
    <row r="149" spans="1:7" ht="55.5" customHeight="1">
      <c r="A149" s="214" t="s">
        <v>737</v>
      </c>
      <c r="B149" s="215">
        <v>3269</v>
      </c>
      <c r="C149" s="211">
        <f t="shared" ref="C149:E149" si="9">SUM(C150)</f>
        <v>11.4</v>
      </c>
      <c r="D149" s="211">
        <f t="shared" si="9"/>
        <v>0</v>
      </c>
      <c r="E149" s="8">
        <f t="shared" si="9"/>
        <v>0</v>
      </c>
      <c r="F149" s="8">
        <f t="shared" si="7"/>
        <v>0</v>
      </c>
      <c r="G149" s="14"/>
    </row>
    <row r="150" spans="1:7" ht="24.75" customHeight="1">
      <c r="A150" s="210" t="s">
        <v>808</v>
      </c>
      <c r="B150" s="213"/>
      <c r="C150" s="105">
        <v>11.4</v>
      </c>
      <c r="D150" s="105"/>
      <c r="E150" s="9"/>
      <c r="F150" s="9">
        <f t="shared" si="7"/>
        <v>0</v>
      </c>
      <c r="G150" s="14"/>
    </row>
    <row r="151" spans="1:7" ht="18.75">
      <c r="A151" s="190"/>
      <c r="B151" s="216"/>
      <c r="C151" s="13"/>
      <c r="D151" s="13"/>
      <c r="E151" s="13"/>
      <c r="F151" s="13"/>
      <c r="G151" s="140"/>
    </row>
    <row r="152" spans="1:7" ht="39" customHeight="1">
      <c r="A152" s="103" t="s">
        <v>419</v>
      </c>
      <c r="B152" s="11"/>
      <c r="C152" s="262"/>
      <c r="D152" s="262"/>
      <c r="E152" s="191"/>
      <c r="F152" s="270" t="s">
        <v>631</v>
      </c>
      <c r="G152" s="270"/>
    </row>
    <row r="153" spans="1:7" ht="15" customHeight="1">
      <c r="A153" s="192" t="s">
        <v>63</v>
      </c>
      <c r="B153" s="12"/>
      <c r="C153" s="263" t="s">
        <v>69</v>
      </c>
      <c r="D153" s="263"/>
      <c r="E153" s="239"/>
      <c r="F153" s="271" t="s">
        <v>20</v>
      </c>
      <c r="G153" s="271"/>
    </row>
  </sheetData>
  <mergeCells count="5">
    <mergeCell ref="A2:F2"/>
    <mergeCell ref="C152:D152"/>
    <mergeCell ref="F152:G152"/>
    <mergeCell ref="C153:D153"/>
    <mergeCell ref="F153:G153"/>
  </mergeCells>
  <pageMargins left="0.59055118110236227" right="0.59055118110236227" top="0.98425196850393704" bottom="0.39370078740157483" header="0.31496062992125984" footer="0.31496062992125984"/>
  <pageSetup paperSize="9" scale="85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43"/>
  </sheetPr>
  <dimension ref="A1:I377"/>
  <sheetViews>
    <sheetView view="pageBreakPreview" topLeftCell="A136" zoomScale="78" zoomScaleSheetLayoutView="78" workbookViewId="0">
      <selection activeCell="F154" sqref="F154:G154"/>
    </sheetView>
  </sheetViews>
  <sheetFormatPr defaultRowHeight="18.75"/>
  <cols>
    <col min="1" max="1" width="67.5703125" style="12" customWidth="1"/>
    <col min="2" max="2" width="12" style="192" customWidth="1"/>
    <col min="3" max="3" width="16.140625" style="192" customWidth="1"/>
    <col min="4" max="4" width="16.7109375" style="192" customWidth="1"/>
    <col min="5" max="5" width="16.140625" style="192" customWidth="1"/>
    <col min="6" max="6" width="16" style="192" customWidth="1"/>
    <col min="7" max="7" width="16.42578125" style="12" customWidth="1"/>
    <col min="8" max="16384" width="9.140625" style="12"/>
  </cols>
  <sheetData>
    <row r="1" spans="1:7" ht="27.75" customHeight="1">
      <c r="A1" s="261" t="s">
        <v>105</v>
      </c>
      <c r="B1" s="261"/>
      <c r="C1" s="261"/>
      <c r="D1" s="261"/>
      <c r="E1" s="261"/>
      <c r="F1" s="261"/>
    </row>
    <row r="2" spans="1:7" ht="19.5" customHeight="1">
      <c r="A2" s="113"/>
      <c r="B2" s="114"/>
      <c r="C2" s="113"/>
      <c r="D2" s="113"/>
      <c r="E2" s="113"/>
      <c r="F2" s="114"/>
      <c r="G2" s="222" t="s">
        <v>68</v>
      </c>
    </row>
    <row r="3" spans="1:7" ht="64.5" customHeight="1">
      <c r="A3" s="61" t="s">
        <v>26</v>
      </c>
      <c r="B3" s="62" t="s">
        <v>7</v>
      </c>
      <c r="C3" s="62" t="s">
        <v>421</v>
      </c>
      <c r="D3" s="62" t="s">
        <v>422</v>
      </c>
      <c r="E3" s="62" t="s">
        <v>423</v>
      </c>
      <c r="F3" s="204" t="s">
        <v>118</v>
      </c>
      <c r="G3" s="205" t="s">
        <v>119</v>
      </c>
    </row>
    <row r="4" spans="1:7" ht="18" customHeight="1">
      <c r="A4" s="63">
        <v>1</v>
      </c>
      <c r="B4" s="50">
        <v>2</v>
      </c>
      <c r="C4" s="50">
        <v>3</v>
      </c>
      <c r="D4" s="50">
        <v>4</v>
      </c>
      <c r="E4" s="50">
        <v>5</v>
      </c>
      <c r="F4" s="50">
        <v>6</v>
      </c>
      <c r="G4" s="63">
        <v>7</v>
      </c>
    </row>
    <row r="5" spans="1:7" ht="37.5" customHeight="1">
      <c r="A5" s="200" t="s">
        <v>16</v>
      </c>
      <c r="B5" s="48">
        <v>4000</v>
      </c>
      <c r="C5" s="8">
        <f>C6+C10+C83+C149+C152</f>
        <v>20676.400000000005</v>
      </c>
      <c r="D5" s="8">
        <f>D6+D10+D83+D149+D152</f>
        <v>3026.8</v>
      </c>
      <c r="E5" s="8">
        <f>E6+E10+E83+E149+E152</f>
        <v>9278.2000000000007</v>
      </c>
      <c r="F5" s="8">
        <f>E5-D5</f>
        <v>6251.4000000000005</v>
      </c>
      <c r="G5" s="17">
        <f>(E5/D5)*100</f>
        <v>306.53495440729483</v>
      </c>
    </row>
    <row r="6" spans="1:7" ht="27.75" customHeight="1">
      <c r="A6" s="202" t="s">
        <v>0</v>
      </c>
      <c r="B6" s="128">
        <v>4010</v>
      </c>
      <c r="C6" s="34"/>
      <c r="D6" s="34"/>
      <c r="E6" s="8">
        <f>E9+E7+E8</f>
        <v>1631.6</v>
      </c>
      <c r="F6" s="34">
        <f t="shared" ref="F6:F152" si="0">E6-D6</f>
        <v>1631.6</v>
      </c>
      <c r="G6" s="223" t="e">
        <f t="shared" ref="G6:G9" si="1">(E6/D6)*100</f>
        <v>#DIV/0!</v>
      </c>
    </row>
    <row r="7" spans="1:7" ht="27.75" customHeight="1">
      <c r="A7" s="51" t="s">
        <v>751</v>
      </c>
      <c r="B7" s="50"/>
      <c r="C7" s="9"/>
      <c r="D7" s="9"/>
      <c r="E7" s="9">
        <v>1314.8</v>
      </c>
      <c r="F7" s="9">
        <f>E7-D7</f>
        <v>1314.8</v>
      </c>
      <c r="G7" s="224" t="e">
        <f t="shared" si="1"/>
        <v>#DIV/0!</v>
      </c>
    </row>
    <row r="8" spans="1:7" ht="27.75" customHeight="1">
      <c r="A8" s="51" t="s">
        <v>752</v>
      </c>
      <c r="B8" s="50"/>
      <c r="C8" s="9"/>
      <c r="D8" s="9"/>
      <c r="E8" s="9">
        <v>69.8</v>
      </c>
      <c r="F8" s="9"/>
      <c r="G8" s="224" t="e">
        <f t="shared" si="1"/>
        <v>#DIV/0!</v>
      </c>
    </row>
    <row r="9" spans="1:7" ht="27" customHeight="1">
      <c r="A9" s="52" t="s">
        <v>753</v>
      </c>
      <c r="B9" s="50"/>
      <c r="C9" s="9"/>
      <c r="D9" s="9"/>
      <c r="E9" s="9">
        <v>247</v>
      </c>
      <c r="F9" s="9">
        <f t="shared" si="0"/>
        <v>247</v>
      </c>
      <c r="G9" s="224" t="e">
        <f t="shared" si="1"/>
        <v>#DIV/0!</v>
      </c>
    </row>
    <row r="10" spans="1:7" ht="27.75" customHeight="1">
      <c r="A10" s="202" t="s">
        <v>1</v>
      </c>
      <c r="B10" s="128">
        <v>4020</v>
      </c>
      <c r="C10" s="34">
        <f>SUM(C11:C82)</f>
        <v>19952.300000000007</v>
      </c>
      <c r="D10" s="34">
        <f t="shared" ref="D10:E10" si="2">SUM(D11:D82)</f>
        <v>3000</v>
      </c>
      <c r="E10" s="34">
        <f t="shared" si="2"/>
        <v>7063.7000000000007</v>
      </c>
      <c r="F10" s="34">
        <f>E10-D10</f>
        <v>4063.7000000000007</v>
      </c>
      <c r="G10" s="17">
        <f>(E10/D10)*100</f>
        <v>235.45666666666671</v>
      </c>
    </row>
    <row r="11" spans="1:7" ht="27.75" customHeight="1">
      <c r="A11" s="51" t="s">
        <v>337</v>
      </c>
      <c r="B11" s="50"/>
      <c r="C11" s="9">
        <v>35</v>
      </c>
      <c r="D11" s="9"/>
      <c r="E11" s="9"/>
      <c r="F11" s="9">
        <f t="shared" ref="F11:F65" si="3">E11-D11</f>
        <v>0</v>
      </c>
      <c r="G11" s="14"/>
    </row>
    <row r="12" spans="1:7" ht="27.75" customHeight="1">
      <c r="A12" s="51" t="s">
        <v>194</v>
      </c>
      <c r="B12" s="50"/>
      <c r="C12" s="9">
        <v>19.5</v>
      </c>
      <c r="D12" s="9"/>
      <c r="E12" s="9"/>
      <c r="F12" s="9">
        <f t="shared" si="3"/>
        <v>0</v>
      </c>
      <c r="G12" s="14"/>
    </row>
    <row r="13" spans="1:7" ht="27.75" customHeight="1">
      <c r="A13" s="51" t="s">
        <v>426</v>
      </c>
      <c r="B13" s="50"/>
      <c r="C13" s="9">
        <v>127</v>
      </c>
      <c r="D13" s="9"/>
      <c r="E13" s="9"/>
      <c r="F13" s="9"/>
      <c r="G13" s="14"/>
    </row>
    <row r="14" spans="1:7" ht="27.75" customHeight="1">
      <c r="A14" s="51" t="s">
        <v>425</v>
      </c>
      <c r="B14" s="50"/>
      <c r="C14" s="9">
        <v>731.2</v>
      </c>
      <c r="D14" s="9"/>
      <c r="E14" s="9"/>
      <c r="F14" s="9">
        <f t="shared" si="3"/>
        <v>0</v>
      </c>
      <c r="G14" s="14"/>
    </row>
    <row r="15" spans="1:7" ht="27.75" customHeight="1">
      <c r="A15" s="51" t="s">
        <v>485</v>
      </c>
      <c r="B15" s="50"/>
      <c r="C15" s="9">
        <v>15.6</v>
      </c>
      <c r="D15" s="9"/>
      <c r="E15" s="9"/>
      <c r="F15" s="9">
        <f t="shared" si="3"/>
        <v>0</v>
      </c>
      <c r="G15" s="14"/>
    </row>
    <row r="16" spans="1:7" ht="27.75" customHeight="1">
      <c r="A16" s="51" t="s">
        <v>424</v>
      </c>
      <c r="B16" s="50"/>
      <c r="C16" s="9">
        <v>28.1</v>
      </c>
      <c r="D16" s="9"/>
      <c r="E16" s="9"/>
      <c r="F16" s="9">
        <f t="shared" si="3"/>
        <v>0</v>
      </c>
      <c r="G16" s="14"/>
    </row>
    <row r="17" spans="1:7" ht="27" customHeight="1">
      <c r="A17" s="51" t="s">
        <v>338</v>
      </c>
      <c r="B17" s="50"/>
      <c r="C17" s="9"/>
      <c r="D17" s="9"/>
      <c r="E17" s="9"/>
      <c r="F17" s="9">
        <f t="shared" si="3"/>
        <v>0</v>
      </c>
      <c r="G17" s="14"/>
    </row>
    <row r="18" spans="1:7" s="154" customFormat="1" ht="27" customHeight="1">
      <c r="A18" s="51" t="s">
        <v>339</v>
      </c>
      <c r="B18" s="50"/>
      <c r="C18" s="9">
        <v>14</v>
      </c>
      <c r="D18" s="9"/>
      <c r="E18" s="9"/>
      <c r="F18" s="9">
        <f t="shared" si="3"/>
        <v>0</v>
      </c>
      <c r="G18" s="14"/>
    </row>
    <row r="19" spans="1:7" s="154" customFormat="1" ht="24.75" customHeight="1">
      <c r="A19" s="51" t="s">
        <v>340</v>
      </c>
      <c r="B19" s="50"/>
      <c r="C19" s="9">
        <v>7.9</v>
      </c>
      <c r="D19" s="9"/>
      <c r="E19" s="9"/>
      <c r="F19" s="9"/>
      <c r="G19" s="14"/>
    </row>
    <row r="20" spans="1:7" s="154" customFormat="1" ht="27" customHeight="1">
      <c r="A20" s="210" t="s">
        <v>427</v>
      </c>
      <c r="B20" s="50"/>
      <c r="C20" s="9">
        <v>9.8000000000000007</v>
      </c>
      <c r="D20" s="9"/>
      <c r="E20" s="9"/>
      <c r="F20" s="9">
        <f t="shared" si="3"/>
        <v>0</v>
      </c>
      <c r="G20" s="14"/>
    </row>
    <row r="21" spans="1:7" s="154" customFormat="1" ht="24.75" customHeight="1">
      <c r="A21" s="210" t="s">
        <v>428</v>
      </c>
      <c r="B21" s="50"/>
      <c r="C21" s="105">
        <v>7155</v>
      </c>
      <c r="D21" s="9"/>
      <c r="E21" s="9"/>
      <c r="F21" s="9"/>
      <c r="G21" s="14"/>
    </row>
    <row r="22" spans="1:7" s="154" customFormat="1" ht="22.5" customHeight="1">
      <c r="A22" s="210" t="s">
        <v>429</v>
      </c>
      <c r="B22" s="50"/>
      <c r="C22" s="105">
        <v>11.2</v>
      </c>
      <c r="D22" s="9"/>
      <c r="E22" s="9"/>
      <c r="F22" s="9"/>
      <c r="G22" s="14"/>
    </row>
    <row r="23" spans="1:7" s="154" customFormat="1" ht="29.25" customHeight="1">
      <c r="A23" s="210" t="s">
        <v>430</v>
      </c>
      <c r="B23" s="50"/>
      <c r="C23" s="105">
        <v>560</v>
      </c>
      <c r="D23" s="9"/>
      <c r="E23" s="9"/>
      <c r="F23" s="9"/>
      <c r="G23" s="14"/>
    </row>
    <row r="24" spans="1:7" s="154" customFormat="1" ht="27" customHeight="1">
      <c r="A24" s="210" t="s">
        <v>431</v>
      </c>
      <c r="B24" s="50"/>
      <c r="C24" s="105">
        <v>223.2</v>
      </c>
      <c r="D24" s="9"/>
      <c r="E24" s="9"/>
      <c r="F24" s="9"/>
      <c r="G24" s="14"/>
    </row>
    <row r="25" spans="1:7" s="154" customFormat="1" ht="25.5" customHeight="1">
      <c r="A25" s="210" t="s">
        <v>432</v>
      </c>
      <c r="B25" s="50"/>
      <c r="C25" s="105">
        <v>216</v>
      </c>
      <c r="D25" s="9"/>
      <c r="E25" s="9"/>
      <c r="F25" s="9"/>
      <c r="G25" s="14"/>
    </row>
    <row r="26" spans="1:7" s="154" customFormat="1" ht="29.25" customHeight="1">
      <c r="A26" s="210" t="s">
        <v>433</v>
      </c>
      <c r="B26" s="50"/>
      <c r="C26" s="105">
        <v>2000</v>
      </c>
      <c r="D26" s="9"/>
      <c r="E26" s="9"/>
      <c r="F26" s="9"/>
      <c r="G26" s="14"/>
    </row>
    <row r="27" spans="1:7" s="154" customFormat="1" ht="24.75" customHeight="1">
      <c r="A27" s="210" t="s">
        <v>434</v>
      </c>
      <c r="B27" s="50"/>
      <c r="C27" s="105">
        <v>233</v>
      </c>
      <c r="D27" s="9"/>
      <c r="E27" s="9"/>
      <c r="F27" s="9"/>
      <c r="G27" s="14"/>
    </row>
    <row r="28" spans="1:7" s="154" customFormat="1" ht="28.5" customHeight="1">
      <c r="A28" s="212" t="s">
        <v>435</v>
      </c>
      <c r="B28" s="50"/>
      <c r="C28" s="105">
        <v>339</v>
      </c>
      <c r="D28" s="9"/>
      <c r="E28" s="9"/>
      <c r="F28" s="9"/>
      <c r="G28" s="14"/>
    </row>
    <row r="29" spans="1:7" s="154" customFormat="1" ht="25.5" customHeight="1">
      <c r="A29" s="212" t="s">
        <v>436</v>
      </c>
      <c r="B29" s="50"/>
      <c r="C29" s="105">
        <v>847.5</v>
      </c>
      <c r="D29" s="9"/>
      <c r="E29" s="9"/>
      <c r="F29" s="9"/>
      <c r="G29" s="14"/>
    </row>
    <row r="30" spans="1:7" s="154" customFormat="1" ht="29.25" customHeight="1">
      <c r="A30" s="212" t="s">
        <v>437</v>
      </c>
      <c r="B30" s="50"/>
      <c r="C30" s="105">
        <v>217.5</v>
      </c>
      <c r="D30" s="9"/>
      <c r="E30" s="9"/>
      <c r="F30" s="9"/>
      <c r="G30" s="14"/>
    </row>
    <row r="31" spans="1:7" s="154" customFormat="1" ht="28.5" customHeight="1">
      <c r="A31" s="212" t="s">
        <v>438</v>
      </c>
      <c r="B31" s="50"/>
      <c r="C31" s="105">
        <v>177.6</v>
      </c>
      <c r="D31" s="9"/>
      <c r="E31" s="9"/>
      <c r="F31" s="9"/>
      <c r="G31" s="14"/>
    </row>
    <row r="32" spans="1:7" s="154" customFormat="1" ht="28.5" customHeight="1">
      <c r="A32" s="212" t="s">
        <v>439</v>
      </c>
      <c r="B32" s="50"/>
      <c r="C32" s="105">
        <v>1850</v>
      </c>
      <c r="D32" s="9"/>
      <c r="E32" s="9"/>
      <c r="F32" s="9"/>
      <c r="G32" s="14"/>
    </row>
    <row r="33" spans="1:7" s="154" customFormat="1" ht="27" customHeight="1">
      <c r="A33" s="212" t="s">
        <v>440</v>
      </c>
      <c r="B33" s="50"/>
      <c r="C33" s="105">
        <v>311</v>
      </c>
      <c r="D33" s="9"/>
      <c r="E33" s="9"/>
      <c r="F33" s="9"/>
      <c r="G33" s="14"/>
    </row>
    <row r="34" spans="1:7" s="154" customFormat="1" ht="28.5" customHeight="1">
      <c r="A34" s="210" t="s">
        <v>441</v>
      </c>
      <c r="B34" s="50"/>
      <c r="C34" s="105">
        <v>355.5</v>
      </c>
      <c r="D34" s="9"/>
      <c r="E34" s="9"/>
      <c r="F34" s="9"/>
      <c r="G34" s="14"/>
    </row>
    <row r="35" spans="1:7" s="154" customFormat="1" ht="27.75" customHeight="1">
      <c r="A35" s="210" t="s">
        <v>442</v>
      </c>
      <c r="B35" s="50"/>
      <c r="C35" s="105">
        <v>34.200000000000003</v>
      </c>
      <c r="D35" s="9"/>
      <c r="E35" s="9"/>
      <c r="F35" s="9"/>
      <c r="G35" s="14"/>
    </row>
    <row r="36" spans="1:7" s="154" customFormat="1" ht="31.5" customHeight="1">
      <c r="A36" s="210" t="s">
        <v>443</v>
      </c>
      <c r="B36" s="50"/>
      <c r="C36" s="105">
        <v>189.9</v>
      </c>
      <c r="D36" s="9"/>
      <c r="E36" s="9"/>
      <c r="F36" s="9"/>
      <c r="G36" s="14"/>
    </row>
    <row r="37" spans="1:7" s="154" customFormat="1" ht="25.5" customHeight="1">
      <c r="A37" s="210" t="s">
        <v>444</v>
      </c>
      <c r="B37" s="50"/>
      <c r="C37" s="105">
        <v>30.4</v>
      </c>
      <c r="D37" s="9"/>
      <c r="E37" s="9"/>
      <c r="F37" s="9"/>
      <c r="G37" s="14"/>
    </row>
    <row r="38" spans="1:7" s="154" customFormat="1" ht="27.75" customHeight="1">
      <c r="A38" s="210" t="s">
        <v>445</v>
      </c>
      <c r="B38" s="50"/>
      <c r="C38" s="105">
        <v>38</v>
      </c>
      <c r="D38" s="9"/>
      <c r="E38" s="9"/>
      <c r="F38" s="9"/>
      <c r="G38" s="14"/>
    </row>
    <row r="39" spans="1:7" s="154" customFormat="1" ht="27.75" customHeight="1">
      <c r="A39" s="210" t="s">
        <v>446</v>
      </c>
      <c r="B39" s="50"/>
      <c r="C39" s="105">
        <v>410</v>
      </c>
      <c r="D39" s="9"/>
      <c r="E39" s="9"/>
      <c r="F39" s="9"/>
      <c r="G39" s="14"/>
    </row>
    <row r="40" spans="1:7" s="154" customFormat="1" ht="28.5" customHeight="1">
      <c r="A40" s="210" t="s">
        <v>447</v>
      </c>
      <c r="B40" s="50"/>
      <c r="C40" s="105">
        <v>610.4</v>
      </c>
      <c r="D40" s="9"/>
      <c r="E40" s="9"/>
      <c r="F40" s="9"/>
      <c r="G40" s="14"/>
    </row>
    <row r="41" spans="1:7" s="154" customFormat="1" ht="38.25" customHeight="1">
      <c r="A41" s="210" t="s">
        <v>448</v>
      </c>
      <c r="B41" s="50"/>
      <c r="C41" s="105">
        <v>30.4</v>
      </c>
      <c r="D41" s="9"/>
      <c r="E41" s="9"/>
      <c r="F41" s="9"/>
      <c r="G41" s="14"/>
    </row>
    <row r="42" spans="1:7" s="154" customFormat="1" ht="38.25" customHeight="1">
      <c r="A42" s="210" t="s">
        <v>448</v>
      </c>
      <c r="B42" s="50"/>
      <c r="C42" s="105">
        <v>23.4</v>
      </c>
      <c r="D42" s="9"/>
      <c r="E42" s="9"/>
      <c r="F42" s="9"/>
      <c r="G42" s="14"/>
    </row>
    <row r="43" spans="1:7" s="154" customFormat="1" ht="38.25" customHeight="1">
      <c r="A43" s="210" t="s">
        <v>448</v>
      </c>
      <c r="B43" s="50"/>
      <c r="C43" s="105">
        <v>29.4</v>
      </c>
      <c r="D43" s="9"/>
      <c r="E43" s="9"/>
      <c r="F43" s="9"/>
      <c r="G43" s="14"/>
    </row>
    <row r="44" spans="1:7" s="154" customFormat="1" ht="29.25" customHeight="1">
      <c r="A44" s="210" t="s">
        <v>482</v>
      </c>
      <c r="B44" s="50"/>
      <c r="C44" s="105">
        <v>347.7</v>
      </c>
      <c r="D44" s="9"/>
      <c r="E44" s="9"/>
      <c r="F44" s="9"/>
      <c r="G44" s="14"/>
    </row>
    <row r="45" spans="1:7" s="154" customFormat="1" ht="27" customHeight="1">
      <c r="A45" s="210" t="s">
        <v>449</v>
      </c>
      <c r="B45" s="50"/>
      <c r="C45" s="105">
        <v>1510.5</v>
      </c>
      <c r="D45" s="9"/>
      <c r="E45" s="9"/>
      <c r="F45" s="9"/>
      <c r="G45" s="14"/>
    </row>
    <row r="46" spans="1:7" s="154" customFormat="1" ht="30.75" customHeight="1">
      <c r="A46" s="210" t="s">
        <v>450</v>
      </c>
      <c r="B46" s="50"/>
      <c r="C46" s="105">
        <v>33.200000000000003</v>
      </c>
      <c r="D46" s="9"/>
      <c r="E46" s="9"/>
      <c r="F46" s="9"/>
      <c r="G46" s="14"/>
    </row>
    <row r="47" spans="1:7" s="154" customFormat="1" ht="29.25" customHeight="1">
      <c r="A47" s="210" t="s">
        <v>451</v>
      </c>
      <c r="B47" s="50"/>
      <c r="C47" s="105">
        <v>69.3</v>
      </c>
      <c r="D47" s="9"/>
      <c r="E47" s="9"/>
      <c r="F47" s="9"/>
      <c r="G47" s="14"/>
    </row>
    <row r="48" spans="1:7" s="154" customFormat="1" ht="28.5" customHeight="1">
      <c r="A48" s="210" t="s">
        <v>452</v>
      </c>
      <c r="B48" s="50"/>
      <c r="C48" s="105">
        <v>18.100000000000001</v>
      </c>
      <c r="D48" s="9"/>
      <c r="E48" s="9"/>
      <c r="F48" s="9"/>
      <c r="G48" s="14"/>
    </row>
    <row r="49" spans="1:7" s="154" customFormat="1" ht="28.5" customHeight="1">
      <c r="A49" s="210" t="s">
        <v>453</v>
      </c>
      <c r="B49" s="50"/>
      <c r="C49" s="105">
        <v>23.7</v>
      </c>
      <c r="D49" s="9"/>
      <c r="E49" s="9"/>
      <c r="F49" s="9"/>
      <c r="G49" s="14"/>
    </row>
    <row r="50" spans="1:7" s="154" customFormat="1" ht="38.25" customHeight="1">
      <c r="A50" s="210" t="s">
        <v>454</v>
      </c>
      <c r="B50" s="50"/>
      <c r="C50" s="105">
        <v>466.7</v>
      </c>
      <c r="D50" s="9"/>
      <c r="E50" s="9"/>
      <c r="F50" s="9"/>
      <c r="G50" s="14"/>
    </row>
    <row r="51" spans="1:7" s="154" customFormat="1" ht="28.5" customHeight="1">
      <c r="A51" s="210" t="s">
        <v>455</v>
      </c>
      <c r="B51" s="50"/>
      <c r="C51" s="105">
        <v>578</v>
      </c>
      <c r="D51" s="9"/>
      <c r="E51" s="9"/>
      <c r="F51" s="9"/>
      <c r="G51" s="14"/>
    </row>
    <row r="52" spans="1:7" s="154" customFormat="1" ht="27.75" customHeight="1">
      <c r="A52" s="210" t="s">
        <v>456</v>
      </c>
      <c r="B52" s="50"/>
      <c r="C52" s="105">
        <v>24.4</v>
      </c>
      <c r="D52" s="9"/>
      <c r="E52" s="9"/>
      <c r="F52" s="9"/>
      <c r="G52" s="14"/>
    </row>
    <row r="53" spans="1:7" s="154" customFormat="1" ht="27.75" customHeight="1">
      <c r="A53" s="51" t="s">
        <v>341</v>
      </c>
      <c r="B53" s="50"/>
      <c r="C53" s="9"/>
      <c r="D53" s="9"/>
      <c r="E53" s="9">
        <v>14.6</v>
      </c>
      <c r="F53" s="9">
        <f t="shared" si="3"/>
        <v>14.6</v>
      </c>
      <c r="G53" s="14"/>
    </row>
    <row r="54" spans="1:7" s="154" customFormat="1" ht="28.5" customHeight="1">
      <c r="A54" s="51" t="s">
        <v>342</v>
      </c>
      <c r="B54" s="50"/>
      <c r="C54" s="9"/>
      <c r="D54" s="9"/>
      <c r="E54" s="9">
        <v>22</v>
      </c>
      <c r="F54" s="9">
        <f t="shared" si="3"/>
        <v>22</v>
      </c>
      <c r="G54" s="14"/>
    </row>
    <row r="55" spans="1:7" s="154" customFormat="1" ht="25.5" customHeight="1">
      <c r="A55" s="51" t="s">
        <v>343</v>
      </c>
      <c r="B55" s="50"/>
      <c r="C55" s="9"/>
      <c r="D55" s="9"/>
      <c r="E55" s="9">
        <v>120.6</v>
      </c>
      <c r="F55" s="9">
        <f t="shared" si="3"/>
        <v>120.6</v>
      </c>
      <c r="G55" s="14">
        <f>F55/E55*100</f>
        <v>100</v>
      </c>
    </row>
    <row r="56" spans="1:7" s="154" customFormat="1" ht="28.5" customHeight="1">
      <c r="A56" s="51" t="s">
        <v>344</v>
      </c>
      <c r="B56" s="50"/>
      <c r="C56" s="9"/>
      <c r="D56" s="9"/>
      <c r="E56" s="9">
        <v>148</v>
      </c>
      <c r="F56" s="9">
        <f t="shared" si="3"/>
        <v>148</v>
      </c>
      <c r="G56" s="14">
        <f>F56/E56*100</f>
        <v>100</v>
      </c>
    </row>
    <row r="57" spans="1:7" s="154" customFormat="1" ht="27" customHeight="1">
      <c r="A57" s="51" t="s">
        <v>345</v>
      </c>
      <c r="B57" s="50"/>
      <c r="C57" s="9"/>
      <c r="D57" s="9">
        <v>190</v>
      </c>
      <c r="E57" s="9">
        <v>190</v>
      </c>
      <c r="F57" s="9">
        <f t="shared" si="3"/>
        <v>0</v>
      </c>
      <c r="G57" s="14">
        <f>(E57/D57)*100</f>
        <v>100</v>
      </c>
    </row>
    <row r="58" spans="1:7" s="154" customFormat="1" ht="27.75" customHeight="1">
      <c r="A58" s="51" t="s">
        <v>346</v>
      </c>
      <c r="B58" s="50"/>
      <c r="C58" s="9"/>
      <c r="D58" s="9">
        <v>2385</v>
      </c>
      <c r="E58" s="9">
        <v>2385</v>
      </c>
      <c r="F58" s="9">
        <f t="shared" si="3"/>
        <v>0</v>
      </c>
      <c r="G58" s="14">
        <f>(E58/D58)*100</f>
        <v>100</v>
      </c>
    </row>
    <row r="59" spans="1:7" s="154" customFormat="1" ht="29.25" customHeight="1">
      <c r="A59" s="51" t="s">
        <v>347</v>
      </c>
      <c r="B59" s="50"/>
      <c r="C59" s="9"/>
      <c r="D59" s="9">
        <v>170.5</v>
      </c>
      <c r="E59" s="9">
        <v>158</v>
      </c>
      <c r="F59" s="9">
        <f t="shared" si="3"/>
        <v>-12.5</v>
      </c>
      <c r="G59" s="14">
        <f>E59/D59*100</f>
        <v>92.668621700879754</v>
      </c>
    </row>
    <row r="60" spans="1:7" s="154" customFormat="1" ht="28.5" customHeight="1">
      <c r="A60" s="51" t="s">
        <v>348</v>
      </c>
      <c r="B60" s="50"/>
      <c r="C60" s="9"/>
      <c r="D60" s="9">
        <v>130</v>
      </c>
      <c r="E60" s="9">
        <v>130</v>
      </c>
      <c r="F60" s="9">
        <f t="shared" si="3"/>
        <v>0</v>
      </c>
      <c r="G60" s="14">
        <f>E60/D60*100</f>
        <v>100</v>
      </c>
    </row>
    <row r="61" spans="1:7" s="154" customFormat="1" ht="27.75" customHeight="1">
      <c r="A61" s="51" t="s">
        <v>349</v>
      </c>
      <c r="B61" s="50"/>
      <c r="C61" s="9"/>
      <c r="D61" s="9"/>
      <c r="E61" s="9">
        <v>130.19999999999999</v>
      </c>
      <c r="F61" s="9">
        <f t="shared" si="3"/>
        <v>130.19999999999999</v>
      </c>
      <c r="G61" s="14"/>
    </row>
    <row r="62" spans="1:7" s="154" customFormat="1" ht="27.75" customHeight="1">
      <c r="A62" s="51" t="s">
        <v>350</v>
      </c>
      <c r="B62" s="50"/>
      <c r="C62" s="9"/>
      <c r="D62" s="9"/>
      <c r="E62" s="9">
        <v>214.4</v>
      </c>
      <c r="F62" s="9">
        <f t="shared" si="3"/>
        <v>214.4</v>
      </c>
      <c r="G62" s="14"/>
    </row>
    <row r="63" spans="1:7" s="154" customFormat="1" ht="24.75" customHeight="1">
      <c r="A63" s="51" t="s">
        <v>351</v>
      </c>
      <c r="B63" s="50"/>
      <c r="C63" s="9"/>
      <c r="D63" s="9">
        <v>124.5</v>
      </c>
      <c r="E63" s="9">
        <v>124.5</v>
      </c>
      <c r="F63" s="9">
        <f t="shared" si="3"/>
        <v>0</v>
      </c>
      <c r="G63" s="14">
        <f>E63/D63*100</f>
        <v>100</v>
      </c>
    </row>
    <row r="64" spans="1:7" s="154" customFormat="1" ht="24" customHeight="1">
      <c r="A64" s="51" t="s">
        <v>352</v>
      </c>
      <c r="B64" s="50"/>
      <c r="C64" s="9"/>
      <c r="D64" s="9"/>
      <c r="E64" s="9">
        <v>37.9</v>
      </c>
      <c r="F64" s="9">
        <f t="shared" si="3"/>
        <v>37.9</v>
      </c>
      <c r="G64" s="14"/>
    </row>
    <row r="65" spans="1:7" s="154" customFormat="1" ht="29.25" customHeight="1">
      <c r="A65" s="51" t="s">
        <v>353</v>
      </c>
      <c r="B65" s="50"/>
      <c r="C65" s="9"/>
      <c r="D65" s="9"/>
      <c r="E65" s="9">
        <v>568.70000000000005</v>
      </c>
      <c r="F65" s="9">
        <f t="shared" si="3"/>
        <v>568.70000000000005</v>
      </c>
      <c r="G65" s="14"/>
    </row>
    <row r="66" spans="1:7" ht="27" customHeight="1">
      <c r="A66" s="52" t="s">
        <v>354</v>
      </c>
      <c r="B66" s="50"/>
      <c r="C66" s="9"/>
      <c r="D66" s="9"/>
      <c r="E66" s="9">
        <v>330</v>
      </c>
      <c r="F66" s="9">
        <f t="shared" si="0"/>
        <v>330</v>
      </c>
      <c r="G66" s="14"/>
    </row>
    <row r="67" spans="1:7" ht="27" customHeight="1">
      <c r="A67" s="52" t="s">
        <v>355</v>
      </c>
      <c r="B67" s="50"/>
      <c r="C67" s="9"/>
      <c r="D67" s="9"/>
      <c r="E67" s="9">
        <v>81.599999999999994</v>
      </c>
      <c r="F67" s="9">
        <v>97.7</v>
      </c>
      <c r="G67" s="14"/>
    </row>
    <row r="68" spans="1:7" ht="27" customHeight="1">
      <c r="A68" s="52" t="s">
        <v>356</v>
      </c>
      <c r="B68" s="50"/>
      <c r="C68" s="9"/>
      <c r="D68" s="9"/>
      <c r="E68" s="9">
        <v>153.19999999999999</v>
      </c>
      <c r="F68" s="9">
        <v>153.19999999999999</v>
      </c>
      <c r="G68" s="14"/>
    </row>
    <row r="69" spans="1:7" ht="27" customHeight="1">
      <c r="A69" s="52" t="s">
        <v>490</v>
      </c>
      <c r="B69" s="50"/>
      <c r="C69" s="9"/>
      <c r="D69" s="9"/>
      <c r="E69" s="9">
        <v>88.3</v>
      </c>
      <c r="F69" s="9"/>
      <c r="G69" s="14"/>
    </row>
    <row r="70" spans="1:7" ht="27" customHeight="1">
      <c r="A70" s="52" t="s">
        <v>486</v>
      </c>
      <c r="B70" s="50"/>
      <c r="C70" s="9"/>
      <c r="D70" s="9"/>
      <c r="E70" s="9">
        <v>130.80000000000001</v>
      </c>
      <c r="F70" s="9">
        <v>130.80000000000001</v>
      </c>
      <c r="G70" s="14"/>
    </row>
    <row r="71" spans="1:7" ht="27" customHeight="1">
      <c r="A71" s="52" t="s">
        <v>487</v>
      </c>
      <c r="B71" s="50"/>
      <c r="C71" s="9"/>
      <c r="D71" s="9"/>
      <c r="E71" s="9">
        <v>151</v>
      </c>
      <c r="F71" s="9">
        <v>151</v>
      </c>
      <c r="G71" s="14"/>
    </row>
    <row r="72" spans="1:7" ht="27" customHeight="1">
      <c r="A72" s="52" t="s">
        <v>488</v>
      </c>
      <c r="B72" s="50"/>
      <c r="C72" s="9"/>
      <c r="D72" s="9"/>
      <c r="E72" s="9">
        <v>55.8</v>
      </c>
      <c r="F72" s="9">
        <v>55.8</v>
      </c>
      <c r="G72" s="14"/>
    </row>
    <row r="73" spans="1:7" ht="27" customHeight="1">
      <c r="A73" s="52" t="s">
        <v>489</v>
      </c>
      <c r="B73" s="50"/>
      <c r="C73" s="9"/>
      <c r="D73" s="9"/>
      <c r="E73" s="9">
        <v>73.8</v>
      </c>
      <c r="F73" s="9">
        <v>73.8</v>
      </c>
      <c r="G73" s="14"/>
    </row>
    <row r="74" spans="1:7" ht="27" customHeight="1">
      <c r="A74" s="52" t="s">
        <v>490</v>
      </c>
      <c r="B74" s="50"/>
      <c r="C74" s="9"/>
      <c r="D74" s="9"/>
      <c r="E74" s="9">
        <v>479.2</v>
      </c>
      <c r="F74" s="9"/>
      <c r="G74" s="14"/>
    </row>
    <row r="75" spans="1:7" ht="27" customHeight="1">
      <c r="A75" s="52" t="s">
        <v>491</v>
      </c>
      <c r="B75" s="50"/>
      <c r="C75" s="9"/>
      <c r="D75" s="9"/>
      <c r="E75" s="9">
        <v>182</v>
      </c>
      <c r="F75" s="9"/>
      <c r="G75" s="14"/>
    </row>
    <row r="76" spans="1:7" ht="27" customHeight="1">
      <c r="A76" s="52" t="s">
        <v>492</v>
      </c>
      <c r="B76" s="50"/>
      <c r="C76" s="9"/>
      <c r="D76" s="9"/>
      <c r="E76" s="9">
        <v>289.7</v>
      </c>
      <c r="F76" s="9"/>
      <c r="G76" s="14"/>
    </row>
    <row r="77" spans="1:7" ht="27" customHeight="1">
      <c r="A77" s="52" t="s">
        <v>493</v>
      </c>
      <c r="B77" s="50"/>
      <c r="C77" s="9"/>
      <c r="D77" s="9"/>
      <c r="E77" s="9">
        <v>304.5</v>
      </c>
      <c r="F77" s="9"/>
      <c r="G77" s="14"/>
    </row>
    <row r="78" spans="1:7" ht="27" customHeight="1">
      <c r="A78" s="52" t="s">
        <v>494</v>
      </c>
      <c r="B78" s="50"/>
      <c r="C78" s="9"/>
      <c r="D78" s="9"/>
      <c r="E78" s="9">
        <v>49.9</v>
      </c>
      <c r="F78" s="9"/>
      <c r="G78" s="14"/>
    </row>
    <row r="79" spans="1:7" ht="27" customHeight="1">
      <c r="A79" s="52" t="s">
        <v>495</v>
      </c>
      <c r="B79" s="50"/>
      <c r="C79" s="9"/>
      <c r="D79" s="9"/>
      <c r="E79" s="9">
        <v>139.6</v>
      </c>
      <c r="F79" s="9"/>
      <c r="G79" s="14"/>
    </row>
    <row r="80" spans="1:7" ht="27" customHeight="1">
      <c r="A80" s="52" t="s">
        <v>496</v>
      </c>
      <c r="B80" s="50"/>
      <c r="C80" s="9"/>
      <c r="D80" s="9"/>
      <c r="E80" s="9">
        <v>214</v>
      </c>
      <c r="F80" s="9"/>
      <c r="G80" s="14"/>
    </row>
    <row r="81" spans="1:7" ht="27" customHeight="1">
      <c r="A81" s="52" t="s">
        <v>504</v>
      </c>
      <c r="B81" s="50"/>
      <c r="C81" s="9"/>
      <c r="D81" s="9"/>
      <c r="E81" s="9">
        <v>76.3</v>
      </c>
      <c r="F81" s="9"/>
      <c r="G81" s="14"/>
    </row>
    <row r="82" spans="1:7" ht="27" customHeight="1">
      <c r="A82" s="52" t="s">
        <v>513</v>
      </c>
      <c r="B82" s="50"/>
      <c r="C82" s="9"/>
      <c r="D82" s="9"/>
      <c r="E82" s="9">
        <v>20.100000000000001</v>
      </c>
      <c r="F82" s="9"/>
      <c r="G82" s="14"/>
    </row>
    <row r="83" spans="1:7" ht="39" customHeight="1">
      <c r="A83" s="202" t="s">
        <v>9</v>
      </c>
      <c r="B83" s="130">
        <v>4030</v>
      </c>
      <c r="C83" s="34">
        <f>SUM(C84:C148)</f>
        <v>693.2</v>
      </c>
      <c r="D83" s="34">
        <f t="shared" ref="D83:E83" si="4">SUM(D84:D148)</f>
        <v>26.799999999999997</v>
      </c>
      <c r="E83" s="34">
        <f t="shared" si="4"/>
        <v>582.9</v>
      </c>
      <c r="F83" s="34">
        <f t="shared" si="0"/>
        <v>556.1</v>
      </c>
      <c r="G83" s="108">
        <f t="shared" ref="G83" si="5">(E83/D83)*100</f>
        <v>2175</v>
      </c>
    </row>
    <row r="84" spans="1:7" ht="27.75" customHeight="1">
      <c r="A84" s="51" t="s">
        <v>357</v>
      </c>
      <c r="B84" s="58"/>
      <c r="C84" s="9">
        <v>2.1</v>
      </c>
      <c r="D84" s="9"/>
      <c r="E84" s="9"/>
      <c r="F84" s="9"/>
      <c r="G84" s="14"/>
    </row>
    <row r="85" spans="1:7" ht="27.75" customHeight="1">
      <c r="A85" s="51" t="s">
        <v>358</v>
      </c>
      <c r="B85" s="58"/>
      <c r="C85" s="9">
        <v>3.3</v>
      </c>
      <c r="D85" s="9"/>
      <c r="E85" s="9">
        <v>7.3</v>
      </c>
      <c r="F85" s="9">
        <f>E85-D85</f>
        <v>7.3</v>
      </c>
      <c r="G85" s="14"/>
    </row>
    <row r="86" spans="1:7" ht="27.75" customHeight="1">
      <c r="A86" s="51" t="s">
        <v>359</v>
      </c>
      <c r="B86" s="58"/>
      <c r="C86" s="9">
        <v>0.3</v>
      </c>
      <c r="D86" s="9"/>
      <c r="E86" s="9"/>
      <c r="F86" s="9"/>
      <c r="G86" s="14"/>
    </row>
    <row r="87" spans="1:7" ht="27.75" customHeight="1">
      <c r="A87" s="51" t="s">
        <v>360</v>
      </c>
      <c r="B87" s="58"/>
      <c r="C87" s="9">
        <v>170.3</v>
      </c>
      <c r="D87" s="9"/>
      <c r="E87" s="9"/>
      <c r="F87" s="9"/>
      <c r="G87" s="14"/>
    </row>
    <row r="88" spans="1:7" ht="27.75" customHeight="1">
      <c r="A88" s="52" t="s">
        <v>361</v>
      </c>
      <c r="B88" s="58"/>
      <c r="C88" s="9">
        <v>9.4</v>
      </c>
      <c r="D88" s="9"/>
      <c r="E88" s="9"/>
      <c r="F88" s="9"/>
      <c r="G88" s="14"/>
    </row>
    <row r="89" spans="1:7" ht="27.75" customHeight="1">
      <c r="A89" s="51" t="s">
        <v>362</v>
      </c>
      <c r="B89" s="58"/>
      <c r="C89" s="9">
        <v>3.5</v>
      </c>
      <c r="D89" s="9"/>
      <c r="E89" s="9"/>
      <c r="F89" s="9"/>
      <c r="G89" s="14"/>
    </row>
    <row r="90" spans="1:7" ht="27.75" customHeight="1">
      <c r="A90" s="51" t="s">
        <v>363</v>
      </c>
      <c r="B90" s="58"/>
      <c r="C90" s="9">
        <v>2.7</v>
      </c>
      <c r="D90" s="9"/>
      <c r="E90" s="9"/>
      <c r="F90" s="9"/>
      <c r="G90" s="14"/>
    </row>
    <row r="91" spans="1:7" ht="27.75" customHeight="1">
      <c r="A91" s="51" t="s">
        <v>364</v>
      </c>
      <c r="B91" s="58"/>
      <c r="C91" s="9">
        <v>1.1000000000000001</v>
      </c>
      <c r="D91" s="9"/>
      <c r="E91" s="9">
        <v>4.0999999999999996</v>
      </c>
      <c r="F91" s="9">
        <f>E91-D91</f>
        <v>4.0999999999999996</v>
      </c>
      <c r="G91" s="14"/>
    </row>
    <row r="92" spans="1:7" ht="27.75" customHeight="1">
      <c r="A92" s="51" t="s">
        <v>457</v>
      </c>
      <c r="B92" s="58"/>
      <c r="C92" s="9">
        <v>0.4</v>
      </c>
      <c r="D92" s="9"/>
      <c r="E92" s="9"/>
      <c r="F92" s="9"/>
      <c r="G92" s="14"/>
    </row>
    <row r="93" spans="1:7" ht="27.75" customHeight="1">
      <c r="A93" s="51" t="s">
        <v>365</v>
      </c>
      <c r="B93" s="58"/>
      <c r="C93" s="9">
        <v>1</v>
      </c>
      <c r="D93" s="9"/>
      <c r="E93" s="9"/>
      <c r="F93" s="9"/>
      <c r="G93" s="14"/>
    </row>
    <row r="94" spans="1:7" ht="27.75" customHeight="1">
      <c r="A94" s="51" t="s">
        <v>366</v>
      </c>
      <c r="B94" s="58"/>
      <c r="C94" s="9">
        <v>5</v>
      </c>
      <c r="D94" s="9"/>
      <c r="E94" s="9"/>
      <c r="F94" s="9"/>
      <c r="G94" s="14"/>
    </row>
    <row r="95" spans="1:7" ht="27.75" customHeight="1">
      <c r="A95" s="51" t="s">
        <v>293</v>
      </c>
      <c r="B95" s="58"/>
      <c r="C95" s="9">
        <v>5.8</v>
      </c>
      <c r="D95" s="9"/>
      <c r="E95" s="9"/>
      <c r="F95" s="9"/>
      <c r="G95" s="14"/>
    </row>
    <row r="96" spans="1:7" ht="27.75" hidden="1" customHeight="1">
      <c r="A96" s="51"/>
      <c r="B96" s="58"/>
      <c r="C96" s="9"/>
      <c r="D96" s="9"/>
      <c r="E96" s="9"/>
      <c r="F96" s="9"/>
      <c r="G96" s="14"/>
    </row>
    <row r="97" spans="1:7" ht="27.75" customHeight="1">
      <c r="A97" s="210" t="s">
        <v>509</v>
      </c>
      <c r="B97" s="58"/>
      <c r="C97" s="9">
        <v>16.100000000000001</v>
      </c>
      <c r="D97" s="9"/>
      <c r="E97" s="9">
        <v>58.4</v>
      </c>
      <c r="F97" s="9"/>
      <c r="G97" s="14"/>
    </row>
    <row r="98" spans="1:7" ht="27.75" customHeight="1">
      <c r="A98" s="210" t="s">
        <v>458</v>
      </c>
      <c r="B98" s="58"/>
      <c r="C98" s="105">
        <v>5</v>
      </c>
      <c r="D98" s="9"/>
      <c r="E98" s="9"/>
      <c r="F98" s="9"/>
      <c r="G98" s="14"/>
    </row>
    <row r="99" spans="1:7" ht="27.75" customHeight="1">
      <c r="A99" s="210" t="s">
        <v>459</v>
      </c>
      <c r="B99" s="58"/>
      <c r="C99" s="105">
        <v>2.2000000000000002</v>
      </c>
      <c r="D99" s="9"/>
      <c r="E99" s="9"/>
      <c r="F99" s="9"/>
      <c r="G99" s="14"/>
    </row>
    <row r="100" spans="1:7" ht="27.75" customHeight="1">
      <c r="A100" s="210" t="s">
        <v>460</v>
      </c>
      <c r="B100" s="58"/>
      <c r="C100" s="105">
        <v>5</v>
      </c>
      <c r="D100" s="9"/>
      <c r="E100" s="9"/>
      <c r="F100" s="9"/>
      <c r="G100" s="14"/>
    </row>
    <row r="101" spans="1:7" ht="27.75" customHeight="1">
      <c r="A101" s="210" t="s">
        <v>484</v>
      </c>
      <c r="B101" s="58"/>
      <c r="C101" s="105">
        <v>4.4000000000000004</v>
      </c>
      <c r="D101" s="9"/>
      <c r="E101" s="9"/>
      <c r="F101" s="9"/>
      <c r="G101" s="14"/>
    </row>
    <row r="102" spans="1:7" ht="27.75" customHeight="1">
      <c r="A102" s="210" t="s">
        <v>461</v>
      </c>
      <c r="B102" s="58"/>
      <c r="C102" s="105">
        <v>2.1</v>
      </c>
      <c r="D102" s="9"/>
      <c r="E102" s="9"/>
      <c r="F102" s="9"/>
      <c r="G102" s="14"/>
    </row>
    <row r="103" spans="1:7" ht="27.75" customHeight="1">
      <c r="A103" s="210" t="s">
        <v>479</v>
      </c>
      <c r="B103" s="58"/>
      <c r="C103" s="105">
        <v>4.9000000000000004</v>
      </c>
      <c r="D103" s="9"/>
      <c r="E103" s="9"/>
      <c r="F103" s="9"/>
      <c r="G103" s="14"/>
    </row>
    <row r="104" spans="1:7" ht="27.75" customHeight="1">
      <c r="A104" s="210" t="s">
        <v>462</v>
      </c>
      <c r="B104" s="58"/>
      <c r="C104" s="105">
        <v>1.5</v>
      </c>
      <c r="D104" s="9"/>
      <c r="E104" s="9"/>
      <c r="F104" s="9"/>
      <c r="G104" s="17"/>
    </row>
    <row r="105" spans="1:7" ht="27.75" customHeight="1">
      <c r="A105" s="210" t="s">
        <v>463</v>
      </c>
      <c r="B105" s="58"/>
      <c r="C105" s="105">
        <v>5.0999999999999996</v>
      </c>
      <c r="D105" s="9"/>
      <c r="E105" s="9"/>
      <c r="F105" s="9"/>
      <c r="G105" s="17"/>
    </row>
    <row r="106" spans="1:7" ht="27.75" customHeight="1">
      <c r="A106" s="210" t="s">
        <v>480</v>
      </c>
      <c r="B106" s="58"/>
      <c r="C106" s="105">
        <v>3</v>
      </c>
      <c r="D106" s="9"/>
      <c r="E106" s="9"/>
      <c r="F106" s="9"/>
      <c r="G106" s="17"/>
    </row>
    <row r="107" spans="1:7" ht="27.75" customHeight="1">
      <c r="A107" s="210" t="s">
        <v>464</v>
      </c>
      <c r="B107" s="58"/>
      <c r="C107" s="105">
        <v>5.3</v>
      </c>
      <c r="D107" s="9"/>
      <c r="E107" s="9"/>
      <c r="F107" s="9"/>
      <c r="G107" s="17"/>
    </row>
    <row r="108" spans="1:7" ht="27.75" customHeight="1">
      <c r="A108" s="210" t="s">
        <v>465</v>
      </c>
      <c r="B108" s="58"/>
      <c r="C108" s="105">
        <v>0.8</v>
      </c>
      <c r="D108" s="9"/>
      <c r="E108" s="9"/>
      <c r="F108" s="9"/>
      <c r="G108" s="17"/>
    </row>
    <row r="109" spans="1:7" ht="27.75" customHeight="1">
      <c r="A109" s="210" t="s">
        <v>466</v>
      </c>
      <c r="B109" s="58"/>
      <c r="C109" s="105">
        <v>31.5</v>
      </c>
      <c r="D109" s="9"/>
      <c r="E109" s="9"/>
      <c r="F109" s="9"/>
      <c r="G109" s="17"/>
    </row>
    <row r="110" spans="1:7" ht="27.75" customHeight="1">
      <c r="A110" s="210" t="s">
        <v>467</v>
      </c>
      <c r="B110" s="58"/>
      <c r="C110" s="105">
        <v>33.6</v>
      </c>
      <c r="D110" s="9"/>
      <c r="E110" s="9"/>
      <c r="F110" s="9"/>
      <c r="G110" s="17"/>
    </row>
    <row r="111" spans="1:7" ht="27.75" customHeight="1">
      <c r="A111" s="210" t="s">
        <v>468</v>
      </c>
      <c r="B111" s="58"/>
      <c r="C111" s="105">
        <v>44</v>
      </c>
      <c r="D111" s="9"/>
      <c r="E111" s="9"/>
      <c r="F111" s="9"/>
      <c r="G111" s="17"/>
    </row>
    <row r="112" spans="1:7" ht="27.75" customHeight="1">
      <c r="A112" s="210" t="s">
        <v>469</v>
      </c>
      <c r="B112" s="58"/>
      <c r="C112" s="105">
        <v>7.8</v>
      </c>
      <c r="D112" s="9"/>
      <c r="E112" s="9"/>
      <c r="F112" s="9"/>
      <c r="G112" s="17"/>
    </row>
    <row r="113" spans="1:7" ht="27.75" customHeight="1">
      <c r="A113" s="210" t="s">
        <v>470</v>
      </c>
      <c r="B113" s="58"/>
      <c r="C113" s="105">
        <v>3.8</v>
      </c>
      <c r="D113" s="9"/>
      <c r="E113" s="9"/>
      <c r="F113" s="9"/>
      <c r="G113" s="17"/>
    </row>
    <row r="114" spans="1:7" ht="27.75" customHeight="1">
      <c r="A114" s="210" t="s">
        <v>471</v>
      </c>
      <c r="B114" s="58"/>
      <c r="C114" s="105">
        <v>8.3000000000000007</v>
      </c>
      <c r="D114" s="9"/>
      <c r="E114" s="9"/>
      <c r="F114" s="9"/>
      <c r="G114" s="17"/>
    </row>
    <row r="115" spans="1:7" ht="27.75" customHeight="1">
      <c r="A115" s="210" t="s">
        <v>472</v>
      </c>
      <c r="B115" s="58"/>
      <c r="C115" s="105">
        <v>14</v>
      </c>
      <c r="D115" s="9"/>
      <c r="E115" s="9"/>
      <c r="F115" s="9"/>
      <c r="G115" s="17"/>
    </row>
    <row r="116" spans="1:7" ht="27.75" customHeight="1">
      <c r="A116" s="210" t="s">
        <v>481</v>
      </c>
      <c r="B116" s="58"/>
      <c r="C116" s="105">
        <v>2.4</v>
      </c>
      <c r="D116" s="9"/>
      <c r="E116" s="9"/>
      <c r="F116" s="9"/>
      <c r="G116" s="17"/>
    </row>
    <row r="117" spans="1:7" ht="27.75" customHeight="1">
      <c r="A117" s="210" t="s">
        <v>473</v>
      </c>
      <c r="B117" s="58"/>
      <c r="C117" s="105">
        <v>4</v>
      </c>
      <c r="D117" s="9"/>
      <c r="E117" s="9"/>
      <c r="F117" s="9"/>
      <c r="G117" s="17"/>
    </row>
    <row r="118" spans="1:7" ht="27.75" customHeight="1">
      <c r="A118" s="210" t="s">
        <v>501</v>
      </c>
      <c r="B118" s="58"/>
      <c r="C118" s="105">
        <v>8.8000000000000007</v>
      </c>
      <c r="D118" s="9"/>
      <c r="E118" s="9"/>
      <c r="F118" s="9"/>
      <c r="G118" s="17"/>
    </row>
    <row r="119" spans="1:7" ht="27.75" customHeight="1">
      <c r="A119" s="210" t="s">
        <v>474</v>
      </c>
      <c r="B119" s="58"/>
      <c r="C119" s="105">
        <v>42</v>
      </c>
      <c r="D119" s="9"/>
      <c r="E119" s="9"/>
      <c r="F119" s="9"/>
      <c r="G119" s="17"/>
    </row>
    <row r="120" spans="1:7" ht="27.75" customHeight="1">
      <c r="A120" s="210" t="s">
        <v>475</v>
      </c>
      <c r="B120" s="58"/>
      <c r="C120" s="105">
        <v>15.2</v>
      </c>
      <c r="D120" s="9"/>
      <c r="E120" s="9"/>
      <c r="F120" s="9"/>
      <c r="G120" s="17"/>
    </row>
    <row r="121" spans="1:7" ht="27.75" customHeight="1">
      <c r="A121" s="210" t="s">
        <v>476</v>
      </c>
      <c r="B121" s="58"/>
      <c r="C121" s="105">
        <v>208</v>
      </c>
      <c r="D121" s="9"/>
      <c r="E121" s="9"/>
      <c r="F121" s="9"/>
      <c r="G121" s="17"/>
    </row>
    <row r="122" spans="1:7" ht="27.75" customHeight="1">
      <c r="A122" s="210" t="s">
        <v>477</v>
      </c>
      <c r="B122" s="58"/>
      <c r="C122" s="105">
        <v>4.5</v>
      </c>
      <c r="D122" s="9"/>
      <c r="E122" s="9"/>
      <c r="F122" s="9"/>
      <c r="G122" s="17"/>
    </row>
    <row r="123" spans="1:7" ht="27.75" customHeight="1">
      <c r="A123" s="210" t="s">
        <v>478</v>
      </c>
      <c r="B123" s="58"/>
      <c r="C123" s="105">
        <v>4.5</v>
      </c>
      <c r="D123" s="9"/>
      <c r="E123" s="9"/>
      <c r="F123" s="9"/>
      <c r="G123" s="17"/>
    </row>
    <row r="124" spans="1:7" ht="27.75" customHeight="1">
      <c r="A124" s="52" t="s">
        <v>497</v>
      </c>
      <c r="B124" s="58"/>
      <c r="C124" s="105"/>
      <c r="D124" s="9"/>
      <c r="E124" s="9">
        <v>15.3</v>
      </c>
      <c r="F124" s="9">
        <f t="shared" ref="F124:F130" si="6">E124-D124</f>
        <v>15.3</v>
      </c>
      <c r="G124" s="17"/>
    </row>
    <row r="125" spans="1:7" ht="27.75" customHeight="1">
      <c r="A125" s="210" t="s">
        <v>483</v>
      </c>
      <c r="B125" s="58"/>
      <c r="C125" s="9">
        <v>0.5</v>
      </c>
      <c r="D125" s="9"/>
      <c r="E125" s="9">
        <v>22.1</v>
      </c>
      <c r="F125" s="9">
        <f t="shared" si="6"/>
        <v>22.1</v>
      </c>
      <c r="G125" s="17"/>
    </row>
    <row r="126" spans="1:7" ht="27.75" customHeight="1">
      <c r="A126" s="210" t="s">
        <v>503</v>
      </c>
      <c r="B126" s="58"/>
      <c r="C126" s="9"/>
      <c r="D126" s="9"/>
      <c r="E126" s="9">
        <v>40.799999999999997</v>
      </c>
      <c r="F126" s="9">
        <f t="shared" si="6"/>
        <v>40.799999999999997</v>
      </c>
      <c r="G126" s="17"/>
    </row>
    <row r="127" spans="1:7" ht="27.75" customHeight="1">
      <c r="A127" s="210" t="s">
        <v>500</v>
      </c>
      <c r="B127" s="58"/>
      <c r="C127" s="9"/>
      <c r="D127" s="9"/>
      <c r="E127" s="9">
        <v>0.3</v>
      </c>
      <c r="F127" s="9">
        <f t="shared" si="6"/>
        <v>0.3</v>
      </c>
      <c r="G127" s="17"/>
    </row>
    <row r="128" spans="1:7" ht="27.75" customHeight="1">
      <c r="A128" s="210" t="s">
        <v>499</v>
      </c>
      <c r="B128" s="58"/>
      <c r="C128" s="9"/>
      <c r="D128" s="9"/>
      <c r="E128" s="9">
        <v>2</v>
      </c>
      <c r="F128" s="9">
        <f t="shared" si="6"/>
        <v>2</v>
      </c>
      <c r="G128" s="17"/>
    </row>
    <row r="129" spans="1:7" ht="27.75" customHeight="1">
      <c r="A129" s="210" t="s">
        <v>498</v>
      </c>
      <c r="B129" s="58"/>
      <c r="C129" s="9"/>
      <c r="D129" s="9"/>
      <c r="E129" s="9">
        <v>12.6</v>
      </c>
      <c r="F129" s="9">
        <f t="shared" si="6"/>
        <v>12.6</v>
      </c>
      <c r="G129" s="17"/>
    </row>
    <row r="130" spans="1:7" ht="27.75" customHeight="1">
      <c r="A130" s="51" t="s">
        <v>341</v>
      </c>
      <c r="B130" s="58"/>
      <c r="C130" s="9"/>
      <c r="D130" s="9"/>
      <c r="E130" s="9">
        <v>4.5999999999999996</v>
      </c>
      <c r="F130" s="9">
        <f t="shared" si="6"/>
        <v>4.5999999999999996</v>
      </c>
      <c r="G130" s="17"/>
    </row>
    <row r="131" spans="1:7" ht="27.75" customHeight="1">
      <c r="A131" s="51" t="s">
        <v>505</v>
      </c>
      <c r="B131" s="58"/>
      <c r="C131" s="9"/>
      <c r="D131" s="9"/>
      <c r="E131" s="9">
        <v>6.8</v>
      </c>
      <c r="F131" s="9">
        <f t="shared" ref="F131:F143" si="7">E131-D131</f>
        <v>6.8</v>
      </c>
      <c r="G131" s="14"/>
    </row>
    <row r="132" spans="1:7" ht="27.75" customHeight="1">
      <c r="A132" s="51" t="s">
        <v>514</v>
      </c>
      <c r="B132" s="58"/>
      <c r="C132" s="9"/>
      <c r="D132" s="9"/>
      <c r="E132" s="9">
        <v>33.5</v>
      </c>
      <c r="F132" s="9">
        <f t="shared" si="7"/>
        <v>33.5</v>
      </c>
      <c r="G132" s="14"/>
    </row>
    <row r="133" spans="1:7" ht="27.75" customHeight="1">
      <c r="A133" s="51" t="s">
        <v>368</v>
      </c>
      <c r="B133" s="58"/>
      <c r="C133" s="9"/>
      <c r="D133" s="9"/>
      <c r="E133" s="9">
        <v>3.6</v>
      </c>
      <c r="F133" s="9">
        <f t="shared" si="7"/>
        <v>3.6</v>
      </c>
      <c r="G133" s="14"/>
    </row>
    <row r="134" spans="1:7" ht="27.75" customHeight="1">
      <c r="A134" s="51" t="s">
        <v>369</v>
      </c>
      <c r="B134" s="58"/>
      <c r="C134" s="9"/>
      <c r="D134" s="9">
        <v>4.0999999999999996</v>
      </c>
      <c r="E134" s="9">
        <v>4.0999999999999996</v>
      </c>
      <c r="F134" s="9">
        <f t="shared" si="7"/>
        <v>0</v>
      </c>
      <c r="G134" s="14">
        <f t="shared" ref="G134:G135" si="8">E134/D134*100</f>
        <v>100</v>
      </c>
    </row>
    <row r="135" spans="1:7" ht="27.75" customHeight="1">
      <c r="A135" s="51" t="s">
        <v>502</v>
      </c>
      <c r="B135" s="58"/>
      <c r="C135" s="9"/>
      <c r="D135" s="9">
        <v>22.7</v>
      </c>
      <c r="E135" s="9">
        <v>22.7</v>
      </c>
      <c r="F135" s="9">
        <f t="shared" si="7"/>
        <v>0</v>
      </c>
      <c r="G135" s="14">
        <f t="shared" si="8"/>
        <v>100</v>
      </c>
    </row>
    <row r="136" spans="1:7" ht="27.75" customHeight="1">
      <c r="A136" s="51" t="s">
        <v>371</v>
      </c>
      <c r="B136" s="58"/>
      <c r="C136" s="9"/>
      <c r="D136" s="9"/>
      <c r="E136" s="9">
        <v>1.5</v>
      </c>
      <c r="F136" s="9">
        <f t="shared" si="7"/>
        <v>1.5</v>
      </c>
      <c r="G136" s="17"/>
    </row>
    <row r="137" spans="1:7" ht="27.75" customHeight="1">
      <c r="A137" s="51" t="s">
        <v>372</v>
      </c>
      <c r="B137" s="58"/>
      <c r="C137" s="9"/>
      <c r="D137" s="9"/>
      <c r="E137" s="9">
        <v>40.799999999999997</v>
      </c>
      <c r="F137" s="9">
        <f t="shared" si="7"/>
        <v>40.799999999999997</v>
      </c>
      <c r="G137" s="17"/>
    </row>
    <row r="138" spans="1:7" ht="27.75" customHeight="1">
      <c r="A138" s="51" t="s">
        <v>515</v>
      </c>
      <c r="B138" s="58"/>
      <c r="C138" s="9"/>
      <c r="D138" s="9"/>
      <c r="E138" s="9">
        <v>28.5</v>
      </c>
      <c r="F138" s="9">
        <f t="shared" si="7"/>
        <v>28.5</v>
      </c>
      <c r="G138" s="17"/>
    </row>
    <row r="139" spans="1:7" ht="27.75" customHeight="1">
      <c r="A139" s="51" t="s">
        <v>510</v>
      </c>
      <c r="B139" s="58"/>
      <c r="C139" s="9"/>
      <c r="D139" s="9"/>
      <c r="E139" s="9">
        <v>6</v>
      </c>
      <c r="F139" s="9">
        <f t="shared" si="7"/>
        <v>6</v>
      </c>
      <c r="G139" s="17"/>
    </row>
    <row r="140" spans="1:7" ht="27.75" customHeight="1">
      <c r="A140" s="51" t="s">
        <v>512</v>
      </c>
      <c r="B140" s="58"/>
      <c r="C140" s="9"/>
      <c r="D140" s="9"/>
      <c r="E140" s="9">
        <v>15</v>
      </c>
      <c r="F140" s="9">
        <f>E140-D140</f>
        <v>15</v>
      </c>
      <c r="G140" s="17"/>
    </row>
    <row r="141" spans="1:7" ht="27.75" customHeight="1">
      <c r="A141" s="51" t="s">
        <v>511</v>
      </c>
      <c r="B141" s="58"/>
      <c r="C141" s="9"/>
      <c r="D141" s="9"/>
      <c r="E141" s="9">
        <v>4.0999999999999996</v>
      </c>
      <c r="F141" s="9">
        <f t="shared" si="7"/>
        <v>4.0999999999999996</v>
      </c>
      <c r="G141" s="17"/>
    </row>
    <row r="142" spans="1:7" ht="27.75" customHeight="1">
      <c r="A142" s="51" t="s">
        <v>373</v>
      </c>
      <c r="B142" s="58"/>
      <c r="C142" s="9"/>
      <c r="D142" s="9"/>
      <c r="E142" s="9">
        <v>12.5</v>
      </c>
      <c r="F142" s="9">
        <f t="shared" si="7"/>
        <v>12.5</v>
      </c>
      <c r="G142" s="17"/>
    </row>
    <row r="143" spans="1:7" ht="27.75" customHeight="1">
      <c r="A143" s="51" t="s">
        <v>374</v>
      </c>
      <c r="B143" s="58"/>
      <c r="C143" s="9"/>
      <c r="D143" s="9"/>
      <c r="E143" s="9">
        <v>6</v>
      </c>
      <c r="F143" s="9">
        <f t="shared" si="7"/>
        <v>6</v>
      </c>
      <c r="G143" s="17"/>
    </row>
    <row r="144" spans="1:7" ht="27" customHeight="1">
      <c r="A144" s="52" t="s">
        <v>750</v>
      </c>
      <c r="B144" s="50"/>
      <c r="C144" s="9"/>
      <c r="D144" s="9"/>
      <c r="E144" s="9">
        <v>4</v>
      </c>
      <c r="F144" s="9">
        <f t="shared" si="0"/>
        <v>4</v>
      </c>
      <c r="G144" s="14"/>
    </row>
    <row r="145" spans="1:9" ht="27" customHeight="1">
      <c r="A145" s="52" t="s">
        <v>507</v>
      </c>
      <c r="B145" s="50"/>
      <c r="C145" s="9"/>
      <c r="D145" s="9"/>
      <c r="E145" s="9">
        <v>66.5</v>
      </c>
      <c r="F145" s="9">
        <f t="shared" si="0"/>
        <v>66.5</v>
      </c>
      <c r="G145" s="14"/>
    </row>
    <row r="146" spans="1:9" ht="27" customHeight="1">
      <c r="A146" s="52" t="s">
        <v>508</v>
      </c>
      <c r="B146" s="50"/>
      <c r="C146" s="9"/>
      <c r="D146" s="9"/>
      <c r="E146" s="9">
        <v>21</v>
      </c>
      <c r="F146" s="9">
        <f t="shared" si="0"/>
        <v>21</v>
      </c>
      <c r="G146" s="14"/>
    </row>
    <row r="147" spans="1:9" ht="36" customHeight="1">
      <c r="A147" s="51" t="s">
        <v>506</v>
      </c>
      <c r="B147" s="50"/>
      <c r="C147" s="9"/>
      <c r="D147" s="9"/>
      <c r="E147" s="9">
        <v>60.7</v>
      </c>
      <c r="F147" s="9">
        <f t="shared" si="0"/>
        <v>60.7</v>
      </c>
      <c r="G147" s="14"/>
    </row>
    <row r="148" spans="1:9" ht="27" customHeight="1">
      <c r="A148" s="52" t="s">
        <v>375</v>
      </c>
      <c r="B148" s="50"/>
      <c r="C148" s="9"/>
      <c r="D148" s="9"/>
      <c r="E148" s="9">
        <v>78.099999999999994</v>
      </c>
      <c r="F148" s="9">
        <f>E148-D148</f>
        <v>78.099999999999994</v>
      </c>
      <c r="G148" s="14"/>
    </row>
    <row r="149" spans="1:9" s="154" customFormat="1" ht="27.75" customHeight="1">
      <c r="A149" s="202" t="s">
        <v>2</v>
      </c>
      <c r="B149" s="128">
        <v>4040</v>
      </c>
      <c r="C149" s="34">
        <v>21.3</v>
      </c>
      <c r="D149" s="34"/>
      <c r="E149" s="34"/>
      <c r="F149" s="34">
        <f t="shared" si="0"/>
        <v>0</v>
      </c>
      <c r="G149" s="17"/>
      <c r="I149" s="154" t="s">
        <v>385</v>
      </c>
    </row>
    <row r="150" spans="1:9" s="154" customFormat="1" ht="29.25" customHeight="1">
      <c r="A150" s="51" t="s">
        <v>748</v>
      </c>
      <c r="B150" s="50"/>
      <c r="C150" s="9">
        <v>21.3</v>
      </c>
      <c r="D150" s="9"/>
      <c r="E150" s="9"/>
      <c r="F150" s="8"/>
      <c r="G150" s="17"/>
    </row>
    <row r="151" spans="1:9" s="154" customFormat="1" ht="40.5" customHeight="1">
      <c r="A151" s="202" t="s">
        <v>12</v>
      </c>
      <c r="B151" s="130">
        <v>4050</v>
      </c>
      <c r="C151" s="34">
        <v>9.6</v>
      </c>
      <c r="D151" s="34"/>
      <c r="E151" s="34"/>
      <c r="F151" s="34"/>
      <c r="G151" s="17"/>
    </row>
    <row r="152" spans="1:9" ht="27.75" customHeight="1">
      <c r="A152" s="51" t="s">
        <v>749</v>
      </c>
      <c r="B152" s="58"/>
      <c r="C152" s="9">
        <v>9.6</v>
      </c>
      <c r="D152" s="9"/>
      <c r="E152" s="9"/>
      <c r="F152" s="34">
        <f t="shared" si="0"/>
        <v>0</v>
      </c>
      <c r="G152" s="17"/>
    </row>
    <row r="153" spans="1:9">
      <c r="A153" s="190"/>
      <c r="B153" s="114"/>
      <c r="C153" s="13"/>
      <c r="D153" s="13"/>
      <c r="E153" s="13"/>
      <c r="F153" s="13"/>
      <c r="G153" s="16"/>
    </row>
    <row r="154" spans="1:9" ht="18.75" customHeight="1">
      <c r="A154" s="10" t="s">
        <v>419</v>
      </c>
      <c r="B154" s="11"/>
      <c r="C154" s="272"/>
      <c r="D154" s="272"/>
      <c r="E154" s="191"/>
      <c r="F154" s="273" t="s">
        <v>631</v>
      </c>
      <c r="G154" s="273"/>
    </row>
    <row r="155" spans="1:9">
      <c r="A155" s="192" t="s">
        <v>63</v>
      </c>
      <c r="B155" s="12"/>
      <c r="C155" s="263" t="s">
        <v>69</v>
      </c>
      <c r="D155" s="263"/>
      <c r="E155" s="190"/>
      <c r="F155" s="271" t="s">
        <v>20</v>
      </c>
      <c r="G155" s="271"/>
    </row>
    <row r="156" spans="1:9">
      <c r="A156" s="82"/>
      <c r="C156" s="152"/>
      <c r="D156" s="153"/>
      <c r="E156" s="153"/>
      <c r="F156" s="153"/>
    </row>
    <row r="157" spans="1:9">
      <c r="A157" s="82"/>
      <c r="C157" s="152"/>
      <c r="D157" s="153"/>
      <c r="E157" s="153"/>
      <c r="F157" s="153"/>
    </row>
    <row r="158" spans="1:9">
      <c r="A158" s="82"/>
      <c r="C158" s="152"/>
      <c r="D158" s="153"/>
      <c r="E158" s="153"/>
      <c r="F158" s="153"/>
    </row>
    <row r="159" spans="1:9">
      <c r="A159" s="82"/>
      <c r="C159" s="152"/>
      <c r="D159" s="153"/>
      <c r="E159" s="153"/>
      <c r="F159" s="153"/>
    </row>
    <row r="160" spans="1:9">
      <c r="A160" s="82"/>
      <c r="C160" s="152"/>
      <c r="D160" s="153"/>
      <c r="E160" s="153"/>
      <c r="F160" s="153"/>
    </row>
    <row r="161" spans="1:6">
      <c r="A161" s="82"/>
      <c r="C161" s="152"/>
      <c r="D161" s="153"/>
      <c r="E161" s="153"/>
      <c r="F161" s="153"/>
    </row>
    <row r="162" spans="1:6">
      <c r="A162" s="82"/>
      <c r="C162" s="152"/>
      <c r="D162" s="153"/>
      <c r="E162" s="153"/>
      <c r="F162" s="153"/>
    </row>
    <row r="163" spans="1:6">
      <c r="A163" s="82"/>
      <c r="C163" s="152"/>
      <c r="D163" s="153"/>
      <c r="E163" s="153"/>
      <c r="F163" s="153"/>
    </row>
    <row r="164" spans="1:6">
      <c r="A164" s="82"/>
      <c r="C164" s="152"/>
      <c r="D164" s="153"/>
      <c r="E164" s="153"/>
      <c r="F164" s="153"/>
    </row>
    <row r="165" spans="1:6">
      <c r="A165" s="82"/>
      <c r="C165" s="152"/>
      <c r="D165" s="153"/>
      <c r="E165" s="153"/>
      <c r="F165" s="153"/>
    </row>
    <row r="166" spans="1:6">
      <c r="A166" s="82"/>
      <c r="C166" s="152"/>
      <c r="D166" s="153"/>
      <c r="E166" s="153"/>
      <c r="F166" s="153"/>
    </row>
    <row r="167" spans="1:6">
      <c r="A167" s="82"/>
      <c r="C167" s="152"/>
      <c r="D167" s="153"/>
      <c r="E167" s="153"/>
      <c r="F167" s="153"/>
    </row>
    <row r="168" spans="1:6">
      <c r="A168" s="82"/>
      <c r="C168" s="152"/>
      <c r="D168" s="153"/>
      <c r="E168" s="153"/>
      <c r="F168" s="153"/>
    </row>
    <row r="169" spans="1:6">
      <c r="A169" s="82"/>
      <c r="C169" s="152"/>
      <c r="D169" s="153"/>
      <c r="E169" s="153"/>
      <c r="F169" s="153"/>
    </row>
    <row r="170" spans="1:6">
      <c r="A170" s="82"/>
      <c r="C170" s="152"/>
      <c r="D170" s="153"/>
      <c r="E170" s="153"/>
      <c r="F170" s="153"/>
    </row>
    <row r="171" spans="1:6">
      <c r="A171" s="82"/>
      <c r="C171" s="152"/>
      <c r="D171" s="153"/>
      <c r="E171" s="153"/>
      <c r="F171" s="153"/>
    </row>
    <row r="172" spans="1:6">
      <c r="A172" s="82"/>
      <c r="C172" s="152"/>
      <c r="D172" s="153"/>
      <c r="E172" s="153"/>
      <c r="F172" s="153"/>
    </row>
    <row r="173" spans="1:6">
      <c r="A173" s="82"/>
      <c r="C173" s="152"/>
      <c r="D173" s="153"/>
      <c r="E173" s="153"/>
      <c r="F173" s="153"/>
    </row>
    <row r="174" spans="1:6">
      <c r="A174" s="82"/>
      <c r="C174" s="152"/>
      <c r="D174" s="153"/>
      <c r="E174" s="153"/>
      <c r="F174" s="153"/>
    </row>
    <row r="175" spans="1:6">
      <c r="A175" s="82"/>
      <c r="C175" s="152"/>
      <c r="D175" s="153"/>
      <c r="E175" s="153"/>
      <c r="F175" s="153"/>
    </row>
    <row r="176" spans="1:6">
      <c r="A176" s="82"/>
      <c r="C176" s="152"/>
      <c r="D176" s="153"/>
      <c r="E176" s="153"/>
      <c r="F176" s="153"/>
    </row>
    <row r="177" spans="1:6">
      <c r="A177" s="82"/>
      <c r="C177" s="152"/>
      <c r="D177" s="153"/>
      <c r="E177" s="153"/>
      <c r="F177" s="153"/>
    </row>
    <row r="178" spans="1:6">
      <c r="A178" s="82"/>
      <c r="C178" s="152"/>
      <c r="D178" s="153"/>
      <c r="E178" s="153"/>
      <c r="F178" s="153"/>
    </row>
    <row r="179" spans="1:6">
      <c r="A179" s="82"/>
      <c r="C179" s="152"/>
      <c r="D179" s="153"/>
      <c r="E179" s="153"/>
      <c r="F179" s="153"/>
    </row>
    <row r="180" spans="1:6">
      <c r="A180" s="82"/>
      <c r="C180" s="152"/>
      <c r="D180" s="153"/>
      <c r="E180" s="153"/>
      <c r="F180" s="153"/>
    </row>
    <row r="181" spans="1:6">
      <c r="A181" s="82"/>
      <c r="C181" s="152"/>
      <c r="D181" s="153"/>
      <c r="E181" s="153"/>
      <c r="F181" s="153"/>
    </row>
    <row r="182" spans="1:6">
      <c r="A182" s="82"/>
      <c r="C182" s="152"/>
      <c r="D182" s="153"/>
      <c r="E182" s="153"/>
      <c r="F182" s="153"/>
    </row>
    <row r="183" spans="1:6">
      <c r="A183" s="82"/>
      <c r="C183" s="152"/>
      <c r="D183" s="153"/>
      <c r="E183" s="153"/>
      <c r="F183" s="153"/>
    </row>
    <row r="184" spans="1:6">
      <c r="A184" s="82"/>
      <c r="C184" s="152"/>
      <c r="D184" s="153"/>
      <c r="E184" s="153"/>
      <c r="F184" s="153"/>
    </row>
    <row r="185" spans="1:6">
      <c r="A185" s="82"/>
      <c r="C185" s="152"/>
      <c r="D185" s="153"/>
      <c r="E185" s="153"/>
      <c r="F185" s="153"/>
    </row>
    <row r="186" spans="1:6">
      <c r="A186" s="82"/>
      <c r="C186" s="152"/>
      <c r="D186" s="153"/>
      <c r="E186" s="153"/>
      <c r="F186" s="153"/>
    </row>
    <row r="187" spans="1:6">
      <c r="A187" s="82"/>
      <c r="C187" s="152"/>
      <c r="D187" s="153"/>
      <c r="E187" s="153"/>
      <c r="F187" s="153"/>
    </row>
    <row r="188" spans="1:6">
      <c r="A188" s="82"/>
      <c r="C188" s="152"/>
      <c r="D188" s="153"/>
      <c r="E188" s="153"/>
      <c r="F188" s="153"/>
    </row>
    <row r="189" spans="1:6">
      <c r="A189" s="82"/>
      <c r="C189" s="152"/>
      <c r="D189" s="153"/>
      <c r="E189" s="153"/>
      <c r="F189" s="153"/>
    </row>
    <row r="190" spans="1:6">
      <c r="A190" s="82"/>
      <c r="C190" s="152"/>
      <c r="D190" s="153"/>
      <c r="E190" s="153"/>
      <c r="F190" s="153"/>
    </row>
    <row r="191" spans="1:6">
      <c r="A191" s="82"/>
      <c r="C191" s="152"/>
      <c r="D191" s="153"/>
      <c r="E191" s="153"/>
      <c r="F191" s="153"/>
    </row>
    <row r="192" spans="1:6">
      <c r="A192" s="82"/>
      <c r="C192" s="152"/>
      <c r="D192" s="153"/>
      <c r="E192" s="153"/>
      <c r="F192" s="153"/>
    </row>
    <row r="193" spans="1:6">
      <c r="A193" s="82"/>
      <c r="C193" s="152"/>
      <c r="D193" s="153"/>
      <c r="E193" s="153"/>
      <c r="F193" s="153"/>
    </row>
    <row r="194" spans="1:6">
      <c r="A194" s="82"/>
      <c r="C194" s="152"/>
      <c r="D194" s="153"/>
      <c r="E194" s="153"/>
      <c r="F194" s="153"/>
    </row>
    <row r="195" spans="1:6">
      <c r="A195" s="82"/>
      <c r="C195" s="152"/>
      <c r="D195" s="153"/>
      <c r="E195" s="153"/>
      <c r="F195" s="153"/>
    </row>
    <row r="196" spans="1:6">
      <c r="A196" s="82"/>
      <c r="C196" s="152"/>
      <c r="D196" s="153"/>
      <c r="E196" s="153"/>
      <c r="F196" s="153"/>
    </row>
    <row r="197" spans="1:6">
      <c r="A197" s="82"/>
      <c r="C197" s="152"/>
      <c r="D197" s="153"/>
      <c r="E197" s="153"/>
      <c r="F197" s="153"/>
    </row>
    <row r="198" spans="1:6">
      <c r="A198" s="82"/>
      <c r="C198" s="152"/>
      <c r="D198" s="153"/>
      <c r="E198" s="153"/>
      <c r="F198" s="153"/>
    </row>
    <row r="199" spans="1:6">
      <c r="A199" s="82"/>
      <c r="C199" s="152"/>
      <c r="D199" s="153"/>
      <c r="E199" s="153"/>
      <c r="F199" s="153"/>
    </row>
    <row r="200" spans="1:6">
      <c r="A200" s="82"/>
      <c r="C200" s="152"/>
      <c r="D200" s="153"/>
      <c r="E200" s="153"/>
      <c r="F200" s="153"/>
    </row>
    <row r="201" spans="1:6">
      <c r="A201" s="82"/>
      <c r="C201" s="152"/>
      <c r="D201" s="153"/>
      <c r="E201" s="153"/>
      <c r="F201" s="153"/>
    </row>
    <row r="202" spans="1:6">
      <c r="A202" s="82"/>
      <c r="C202" s="152"/>
      <c r="D202" s="153"/>
      <c r="E202" s="153"/>
      <c r="F202" s="153"/>
    </row>
    <row r="203" spans="1:6">
      <c r="A203" s="82"/>
      <c r="C203" s="152"/>
      <c r="D203" s="153"/>
      <c r="E203" s="153"/>
      <c r="F203" s="153"/>
    </row>
    <row r="204" spans="1:6">
      <c r="A204" s="82"/>
      <c r="C204" s="152"/>
      <c r="D204" s="153"/>
      <c r="E204" s="153"/>
      <c r="F204" s="153"/>
    </row>
    <row r="205" spans="1:6">
      <c r="A205" s="82"/>
      <c r="C205" s="152"/>
      <c r="D205" s="153"/>
      <c r="E205" s="153"/>
      <c r="F205" s="153"/>
    </row>
    <row r="206" spans="1:6">
      <c r="A206" s="82"/>
      <c r="C206" s="152"/>
      <c r="D206" s="153"/>
      <c r="E206" s="153"/>
      <c r="F206" s="153"/>
    </row>
    <row r="207" spans="1:6">
      <c r="A207" s="82"/>
      <c r="C207" s="152"/>
      <c r="D207" s="153"/>
      <c r="E207" s="153"/>
      <c r="F207" s="153"/>
    </row>
    <row r="208" spans="1:6">
      <c r="A208" s="82"/>
      <c r="C208" s="152"/>
      <c r="D208" s="153"/>
      <c r="E208" s="153"/>
      <c r="F208" s="153"/>
    </row>
    <row r="209" spans="1:6">
      <c r="A209" s="82"/>
      <c r="C209" s="152"/>
      <c r="D209" s="153"/>
      <c r="E209" s="153"/>
      <c r="F209" s="153"/>
    </row>
    <row r="210" spans="1:6">
      <c r="A210" s="82"/>
    </row>
    <row r="211" spans="1:6">
      <c r="A211" s="155"/>
    </row>
    <row r="212" spans="1:6">
      <c r="A212" s="155"/>
    </row>
    <row r="213" spans="1:6">
      <c r="A213" s="155"/>
    </row>
    <row r="214" spans="1:6">
      <c r="A214" s="155"/>
    </row>
    <row r="215" spans="1:6">
      <c r="A215" s="155"/>
    </row>
    <row r="216" spans="1:6">
      <c r="A216" s="155"/>
    </row>
    <row r="217" spans="1:6">
      <c r="A217" s="155"/>
    </row>
    <row r="218" spans="1:6">
      <c r="A218" s="155"/>
    </row>
    <row r="219" spans="1:6">
      <c r="A219" s="155"/>
    </row>
    <row r="220" spans="1:6">
      <c r="A220" s="155"/>
    </row>
    <row r="221" spans="1:6">
      <c r="A221" s="155"/>
    </row>
    <row r="222" spans="1:6">
      <c r="A222" s="155"/>
    </row>
    <row r="223" spans="1:6">
      <c r="A223" s="155"/>
    </row>
    <row r="224" spans="1:6">
      <c r="A224" s="155"/>
    </row>
    <row r="225" spans="1:1">
      <c r="A225" s="155"/>
    </row>
    <row r="226" spans="1:1">
      <c r="A226" s="155"/>
    </row>
    <row r="227" spans="1:1">
      <c r="A227" s="155"/>
    </row>
    <row r="228" spans="1:1">
      <c r="A228" s="155"/>
    </row>
    <row r="229" spans="1:1">
      <c r="A229" s="155"/>
    </row>
    <row r="230" spans="1:1">
      <c r="A230" s="155"/>
    </row>
    <row r="231" spans="1:1">
      <c r="A231" s="155"/>
    </row>
    <row r="232" spans="1:1">
      <c r="A232" s="155"/>
    </row>
    <row r="233" spans="1:1">
      <c r="A233" s="155"/>
    </row>
    <row r="234" spans="1:1">
      <c r="A234" s="155"/>
    </row>
    <row r="235" spans="1:1">
      <c r="A235" s="155"/>
    </row>
    <row r="236" spans="1:1">
      <c r="A236" s="155"/>
    </row>
    <row r="237" spans="1:1">
      <c r="A237" s="155"/>
    </row>
    <row r="238" spans="1:1">
      <c r="A238" s="155"/>
    </row>
    <row r="239" spans="1:1">
      <c r="A239" s="155"/>
    </row>
    <row r="240" spans="1:1">
      <c r="A240" s="155"/>
    </row>
    <row r="241" spans="1:1">
      <c r="A241" s="155"/>
    </row>
    <row r="242" spans="1:1">
      <c r="A242" s="155"/>
    </row>
    <row r="243" spans="1:1">
      <c r="A243" s="155"/>
    </row>
    <row r="244" spans="1:1">
      <c r="A244" s="155"/>
    </row>
    <row r="245" spans="1:1">
      <c r="A245" s="155"/>
    </row>
    <row r="246" spans="1:1">
      <c r="A246" s="155"/>
    </row>
    <row r="247" spans="1:1">
      <c r="A247" s="155"/>
    </row>
    <row r="248" spans="1:1">
      <c r="A248" s="155"/>
    </row>
    <row r="249" spans="1:1">
      <c r="A249" s="155"/>
    </row>
    <row r="250" spans="1:1">
      <c r="A250" s="155"/>
    </row>
    <row r="251" spans="1:1">
      <c r="A251" s="155"/>
    </row>
    <row r="252" spans="1:1">
      <c r="A252" s="155"/>
    </row>
    <row r="253" spans="1:1">
      <c r="A253" s="155"/>
    </row>
    <row r="254" spans="1:1">
      <c r="A254" s="155"/>
    </row>
    <row r="255" spans="1:1">
      <c r="A255" s="155"/>
    </row>
    <row r="256" spans="1:1">
      <c r="A256" s="155"/>
    </row>
    <row r="257" spans="1:1">
      <c r="A257" s="155"/>
    </row>
    <row r="258" spans="1:1">
      <c r="A258" s="155"/>
    </row>
    <row r="259" spans="1:1">
      <c r="A259" s="155"/>
    </row>
    <row r="260" spans="1:1">
      <c r="A260" s="155"/>
    </row>
    <row r="261" spans="1:1">
      <c r="A261" s="155"/>
    </row>
    <row r="262" spans="1:1">
      <c r="A262" s="155"/>
    </row>
    <row r="263" spans="1:1">
      <c r="A263" s="155"/>
    </row>
    <row r="264" spans="1:1">
      <c r="A264" s="155"/>
    </row>
    <row r="265" spans="1:1">
      <c r="A265" s="155"/>
    </row>
    <row r="266" spans="1:1">
      <c r="A266" s="155"/>
    </row>
    <row r="267" spans="1:1">
      <c r="A267" s="155"/>
    </row>
    <row r="268" spans="1:1">
      <c r="A268" s="155"/>
    </row>
    <row r="269" spans="1:1">
      <c r="A269" s="155"/>
    </row>
    <row r="270" spans="1:1">
      <c r="A270" s="155"/>
    </row>
    <row r="271" spans="1:1">
      <c r="A271" s="155"/>
    </row>
    <row r="272" spans="1:1">
      <c r="A272" s="155"/>
    </row>
    <row r="273" spans="1:1">
      <c r="A273" s="155"/>
    </row>
    <row r="274" spans="1:1">
      <c r="A274" s="155"/>
    </row>
    <row r="275" spans="1:1">
      <c r="A275" s="155"/>
    </row>
    <row r="276" spans="1:1">
      <c r="A276" s="155"/>
    </row>
    <row r="277" spans="1:1">
      <c r="A277" s="155"/>
    </row>
    <row r="278" spans="1:1">
      <c r="A278" s="155"/>
    </row>
    <row r="279" spans="1:1">
      <c r="A279" s="155"/>
    </row>
    <row r="280" spans="1:1">
      <c r="A280" s="155"/>
    </row>
    <row r="281" spans="1:1">
      <c r="A281" s="155"/>
    </row>
    <row r="282" spans="1:1">
      <c r="A282" s="155"/>
    </row>
    <row r="283" spans="1:1">
      <c r="A283" s="155"/>
    </row>
    <row r="284" spans="1:1">
      <c r="A284" s="155"/>
    </row>
    <row r="285" spans="1:1">
      <c r="A285" s="155"/>
    </row>
    <row r="286" spans="1:1">
      <c r="A286" s="155"/>
    </row>
    <row r="287" spans="1:1">
      <c r="A287" s="155"/>
    </row>
    <row r="288" spans="1:1">
      <c r="A288" s="155"/>
    </row>
    <row r="289" spans="1:1">
      <c r="A289" s="155"/>
    </row>
    <row r="290" spans="1:1">
      <c r="A290" s="155"/>
    </row>
    <row r="291" spans="1:1">
      <c r="A291" s="155"/>
    </row>
    <row r="292" spans="1:1">
      <c r="A292" s="155"/>
    </row>
    <row r="293" spans="1:1">
      <c r="A293" s="155"/>
    </row>
    <row r="294" spans="1:1">
      <c r="A294" s="155"/>
    </row>
    <row r="295" spans="1:1">
      <c r="A295" s="155"/>
    </row>
    <row r="296" spans="1:1">
      <c r="A296" s="155"/>
    </row>
    <row r="297" spans="1:1">
      <c r="A297" s="155"/>
    </row>
    <row r="298" spans="1:1">
      <c r="A298" s="155"/>
    </row>
    <row r="299" spans="1:1">
      <c r="A299" s="155"/>
    </row>
    <row r="300" spans="1:1">
      <c r="A300" s="155"/>
    </row>
    <row r="301" spans="1:1">
      <c r="A301" s="155"/>
    </row>
    <row r="302" spans="1:1">
      <c r="A302" s="155"/>
    </row>
    <row r="303" spans="1:1">
      <c r="A303" s="155"/>
    </row>
    <row r="304" spans="1:1">
      <c r="A304" s="155"/>
    </row>
    <row r="305" spans="1:1">
      <c r="A305" s="155"/>
    </row>
    <row r="306" spans="1:1">
      <c r="A306" s="155"/>
    </row>
    <row r="307" spans="1:1">
      <c r="A307" s="155"/>
    </row>
    <row r="308" spans="1:1">
      <c r="A308" s="155"/>
    </row>
    <row r="309" spans="1:1">
      <c r="A309" s="155"/>
    </row>
    <row r="310" spans="1:1">
      <c r="A310" s="155"/>
    </row>
    <row r="311" spans="1:1">
      <c r="A311" s="155"/>
    </row>
    <row r="312" spans="1:1">
      <c r="A312" s="155"/>
    </row>
    <row r="313" spans="1:1">
      <c r="A313" s="155"/>
    </row>
    <row r="314" spans="1:1">
      <c r="A314" s="155"/>
    </row>
    <row r="315" spans="1:1">
      <c r="A315" s="155"/>
    </row>
    <row r="316" spans="1:1">
      <c r="A316" s="155"/>
    </row>
    <row r="317" spans="1:1">
      <c r="A317" s="155"/>
    </row>
    <row r="318" spans="1:1">
      <c r="A318" s="155"/>
    </row>
    <row r="319" spans="1:1">
      <c r="A319" s="155"/>
    </row>
    <row r="320" spans="1:1">
      <c r="A320" s="155"/>
    </row>
    <row r="321" spans="1:1">
      <c r="A321" s="155"/>
    </row>
    <row r="322" spans="1:1">
      <c r="A322" s="155"/>
    </row>
    <row r="323" spans="1:1">
      <c r="A323" s="155"/>
    </row>
    <row r="324" spans="1:1">
      <c r="A324" s="155"/>
    </row>
    <row r="325" spans="1:1">
      <c r="A325" s="155"/>
    </row>
    <row r="326" spans="1:1">
      <c r="A326" s="155"/>
    </row>
    <row r="327" spans="1:1">
      <c r="A327" s="155"/>
    </row>
    <row r="328" spans="1:1">
      <c r="A328" s="155"/>
    </row>
    <row r="329" spans="1:1">
      <c r="A329" s="155"/>
    </row>
    <row r="330" spans="1:1">
      <c r="A330" s="155"/>
    </row>
    <row r="331" spans="1:1">
      <c r="A331" s="155"/>
    </row>
    <row r="332" spans="1:1">
      <c r="A332" s="155"/>
    </row>
    <row r="333" spans="1:1">
      <c r="A333" s="155"/>
    </row>
    <row r="334" spans="1:1">
      <c r="A334" s="155"/>
    </row>
    <row r="335" spans="1:1">
      <c r="A335" s="155"/>
    </row>
    <row r="336" spans="1:1">
      <c r="A336" s="155"/>
    </row>
    <row r="337" spans="1:1">
      <c r="A337" s="155"/>
    </row>
    <row r="338" spans="1:1">
      <c r="A338" s="155"/>
    </row>
    <row r="339" spans="1:1">
      <c r="A339" s="155"/>
    </row>
    <row r="340" spans="1:1">
      <c r="A340" s="155"/>
    </row>
    <row r="341" spans="1:1">
      <c r="A341" s="155"/>
    </row>
    <row r="342" spans="1:1">
      <c r="A342" s="155"/>
    </row>
    <row r="343" spans="1:1">
      <c r="A343" s="155"/>
    </row>
    <row r="344" spans="1:1">
      <c r="A344" s="155"/>
    </row>
    <row r="345" spans="1:1">
      <c r="A345" s="155"/>
    </row>
    <row r="346" spans="1:1">
      <c r="A346" s="155"/>
    </row>
    <row r="347" spans="1:1">
      <c r="A347" s="155"/>
    </row>
    <row r="348" spans="1:1">
      <c r="A348" s="155"/>
    </row>
    <row r="349" spans="1:1">
      <c r="A349" s="155"/>
    </row>
    <row r="350" spans="1:1">
      <c r="A350" s="155"/>
    </row>
    <row r="351" spans="1:1">
      <c r="A351" s="155"/>
    </row>
    <row r="352" spans="1:1">
      <c r="A352" s="155"/>
    </row>
    <row r="353" spans="1:1">
      <c r="A353" s="155"/>
    </row>
    <row r="354" spans="1:1">
      <c r="A354" s="155"/>
    </row>
    <row r="355" spans="1:1">
      <c r="A355" s="155"/>
    </row>
    <row r="356" spans="1:1">
      <c r="A356" s="155"/>
    </row>
    <row r="357" spans="1:1">
      <c r="A357" s="155"/>
    </row>
    <row r="358" spans="1:1">
      <c r="A358" s="155"/>
    </row>
    <row r="359" spans="1:1">
      <c r="A359" s="155"/>
    </row>
    <row r="360" spans="1:1">
      <c r="A360" s="155"/>
    </row>
    <row r="361" spans="1:1">
      <c r="A361" s="155"/>
    </row>
    <row r="362" spans="1:1">
      <c r="A362" s="155"/>
    </row>
    <row r="363" spans="1:1">
      <c r="A363" s="155"/>
    </row>
    <row r="364" spans="1:1">
      <c r="A364" s="155"/>
    </row>
    <row r="365" spans="1:1">
      <c r="A365" s="155"/>
    </row>
    <row r="366" spans="1:1">
      <c r="A366" s="155"/>
    </row>
    <row r="367" spans="1:1">
      <c r="A367" s="155"/>
    </row>
    <row r="368" spans="1:1">
      <c r="A368" s="155"/>
    </row>
    <row r="369" spans="1:1">
      <c r="A369" s="155"/>
    </row>
    <row r="370" spans="1:1">
      <c r="A370" s="155"/>
    </row>
    <row r="371" spans="1:1">
      <c r="A371" s="155"/>
    </row>
    <row r="372" spans="1:1">
      <c r="A372" s="155"/>
    </row>
    <row r="373" spans="1:1">
      <c r="A373" s="155"/>
    </row>
    <row r="374" spans="1:1">
      <c r="A374" s="155"/>
    </row>
    <row r="375" spans="1:1">
      <c r="A375" s="155"/>
    </row>
    <row r="376" spans="1:1">
      <c r="A376" s="155"/>
    </row>
    <row r="377" spans="1:1">
      <c r="A377" s="155"/>
    </row>
  </sheetData>
  <mergeCells count="5">
    <mergeCell ref="C154:D154"/>
    <mergeCell ref="C155:D155"/>
    <mergeCell ref="A1:F1"/>
    <mergeCell ref="F154:G154"/>
    <mergeCell ref="F155:G155"/>
  </mergeCells>
  <pageMargins left="0.59055118110236227" right="0.59055118110236227" top="0.98425196850393704" bottom="0.39370078740157483" header="0.19685039370078741" footer="0.19685039370078741"/>
  <pageSetup paperSize="9" scale="8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99"/>
    <pageSetUpPr fitToPage="1"/>
  </sheetPr>
  <dimension ref="A1:R89"/>
  <sheetViews>
    <sheetView tabSelected="1" view="pageBreakPreview" topLeftCell="A52" zoomScale="55" zoomScaleNormal="60" zoomScaleSheetLayoutView="55" workbookViewId="0">
      <selection activeCell="A87" sqref="A87"/>
    </sheetView>
  </sheetViews>
  <sheetFormatPr defaultRowHeight="20.25"/>
  <cols>
    <col min="1" max="1" width="8.28515625" style="19" customWidth="1"/>
    <col min="2" max="2" width="26.140625" style="19" customWidth="1"/>
    <col min="3" max="3" width="11.28515625" style="19" customWidth="1"/>
    <col min="4" max="4" width="15.28515625" style="19" customWidth="1"/>
    <col min="5" max="10" width="18.42578125" style="19" customWidth="1"/>
    <col min="11" max="11" width="18.7109375" style="19" customWidth="1"/>
    <col min="12" max="12" width="19" style="19" customWidth="1"/>
    <col min="13" max="16" width="18.42578125" style="19" customWidth="1"/>
    <col min="17" max="17" width="9.140625" style="19"/>
    <col min="18" max="18" width="23.140625" style="19" customWidth="1"/>
    <col min="19" max="16384" width="9.140625" style="19"/>
  </cols>
  <sheetData>
    <row r="1" spans="1:18" ht="32.25" customHeight="1">
      <c r="A1" s="187"/>
      <c r="B1" s="291" t="s">
        <v>754</v>
      </c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1"/>
      <c r="N1" s="291"/>
      <c r="O1" s="291"/>
      <c r="P1" s="18"/>
    </row>
    <row r="2" spans="1:18" s="20" customFormat="1" ht="15.75" customHeight="1">
      <c r="E2" s="292"/>
      <c r="F2" s="292"/>
      <c r="G2" s="292"/>
      <c r="H2" s="292"/>
      <c r="I2" s="292"/>
      <c r="J2" s="292"/>
      <c r="K2" s="292"/>
      <c r="L2" s="292"/>
    </row>
    <row r="3" spans="1:18">
      <c r="A3" s="21"/>
      <c r="B3" s="21"/>
      <c r="C3" s="21"/>
      <c r="D3" s="21"/>
      <c r="E3" s="22"/>
      <c r="F3" s="22"/>
      <c r="G3" s="22"/>
      <c r="H3" s="22"/>
      <c r="I3" s="22"/>
      <c r="J3" s="22"/>
      <c r="P3" s="18" t="s">
        <v>53</v>
      </c>
    </row>
    <row r="4" spans="1:18" ht="68.25" customHeight="1">
      <c r="A4" s="247" t="s">
        <v>10</v>
      </c>
      <c r="B4" s="247" t="s">
        <v>23</v>
      </c>
      <c r="C4" s="247"/>
      <c r="D4" s="247"/>
      <c r="E4" s="247" t="s">
        <v>176</v>
      </c>
      <c r="F4" s="247"/>
      <c r="G4" s="247" t="s">
        <v>377</v>
      </c>
      <c r="H4" s="247"/>
      <c r="I4" s="247" t="s">
        <v>574</v>
      </c>
      <c r="J4" s="247"/>
      <c r="K4" s="247" t="s">
        <v>376</v>
      </c>
      <c r="L4" s="247"/>
      <c r="M4" s="247" t="s">
        <v>11</v>
      </c>
      <c r="N4" s="247"/>
      <c r="O4" s="247"/>
      <c r="P4" s="247"/>
    </row>
    <row r="5" spans="1:18" ht="77.25" customHeight="1">
      <c r="A5" s="247"/>
      <c r="B5" s="247"/>
      <c r="C5" s="247"/>
      <c r="D5" s="247"/>
      <c r="E5" s="189" t="s">
        <v>566</v>
      </c>
      <c r="F5" s="189" t="s">
        <v>567</v>
      </c>
      <c r="G5" s="189" t="s">
        <v>568</v>
      </c>
      <c r="H5" s="189" t="s">
        <v>569</v>
      </c>
      <c r="I5" s="189" t="s">
        <v>570</v>
      </c>
      <c r="J5" s="189" t="s">
        <v>571</v>
      </c>
      <c r="K5" s="189" t="s">
        <v>572</v>
      </c>
      <c r="L5" s="189" t="s">
        <v>573</v>
      </c>
      <c r="M5" s="189" t="s">
        <v>572</v>
      </c>
      <c r="N5" s="189" t="s">
        <v>573</v>
      </c>
      <c r="O5" s="189" t="s">
        <v>113</v>
      </c>
      <c r="P5" s="189" t="s">
        <v>116</v>
      </c>
    </row>
    <row r="6" spans="1:18" ht="30" customHeight="1">
      <c r="A6" s="189">
        <v>1</v>
      </c>
      <c r="B6" s="247">
        <v>2</v>
      </c>
      <c r="C6" s="247"/>
      <c r="D6" s="247"/>
      <c r="E6" s="189">
        <v>3</v>
      </c>
      <c r="F6" s="189">
        <v>4</v>
      </c>
      <c r="G6" s="189">
        <v>5</v>
      </c>
      <c r="H6" s="189">
        <v>6</v>
      </c>
      <c r="I6" s="189">
        <v>7</v>
      </c>
      <c r="J6" s="189">
        <v>8</v>
      </c>
      <c r="K6" s="4">
        <v>9</v>
      </c>
      <c r="L6" s="4">
        <v>10</v>
      </c>
      <c r="M6" s="4">
        <v>11</v>
      </c>
      <c r="N6" s="4">
        <v>12</v>
      </c>
      <c r="O6" s="4">
        <v>13</v>
      </c>
      <c r="P6" s="4">
        <v>14</v>
      </c>
    </row>
    <row r="7" spans="1:18" ht="43.5" customHeight="1">
      <c r="A7" s="6" t="s">
        <v>87</v>
      </c>
      <c r="B7" s="282" t="s">
        <v>98</v>
      </c>
      <c r="C7" s="283"/>
      <c r="D7" s="283"/>
      <c r="E7" s="1">
        <f>SUM(E8:E10)</f>
        <v>0</v>
      </c>
      <c r="F7" s="1">
        <f t="shared" ref="F7:L7" si="0">SUM(F8:F10)</f>
        <v>0</v>
      </c>
      <c r="G7" s="1">
        <f t="shared" si="0"/>
        <v>0</v>
      </c>
      <c r="H7" s="1">
        <f t="shared" si="0"/>
        <v>1150.0999999999999</v>
      </c>
      <c r="I7" s="1">
        <f t="shared" si="0"/>
        <v>0</v>
      </c>
      <c r="J7" s="1">
        <f t="shared" si="0"/>
        <v>319</v>
      </c>
      <c r="K7" s="1">
        <f t="shared" si="0"/>
        <v>0</v>
      </c>
      <c r="L7" s="1">
        <f t="shared" si="0"/>
        <v>162.5</v>
      </c>
      <c r="M7" s="1">
        <f t="shared" ref="M7:M70" si="1">E7+G7+I7+K7</f>
        <v>0</v>
      </c>
      <c r="N7" s="1">
        <f t="shared" ref="N7:N70" si="2">F7+H7+J7+L7</f>
        <v>1631.6</v>
      </c>
      <c r="O7" s="1">
        <f>N7-M7</f>
        <v>1631.6</v>
      </c>
      <c r="P7" s="1"/>
    </row>
    <row r="8" spans="1:18" ht="30" customHeight="1">
      <c r="A8" s="189"/>
      <c r="B8" s="274" t="s">
        <v>755</v>
      </c>
      <c r="C8" s="284"/>
      <c r="D8" s="284"/>
      <c r="E8" s="5"/>
      <c r="F8" s="5"/>
      <c r="G8" s="5"/>
      <c r="H8" s="5">
        <v>833.3</v>
      </c>
      <c r="I8" s="5"/>
      <c r="J8" s="5">
        <v>319</v>
      </c>
      <c r="K8" s="24"/>
      <c r="L8" s="24">
        <v>162.5</v>
      </c>
      <c r="M8" s="5">
        <f t="shared" si="1"/>
        <v>0</v>
      </c>
      <c r="N8" s="5">
        <f t="shared" si="2"/>
        <v>1314.8</v>
      </c>
      <c r="O8" s="5">
        <f t="shared" ref="O8:O70" si="3">N8-M8</f>
        <v>1314.8</v>
      </c>
      <c r="P8" s="5"/>
    </row>
    <row r="9" spans="1:18" ht="26.25" customHeight="1">
      <c r="A9" s="189"/>
      <c r="B9" s="274" t="s">
        <v>756</v>
      </c>
      <c r="C9" s="280"/>
      <c r="D9" s="281"/>
      <c r="E9" s="5"/>
      <c r="F9" s="5"/>
      <c r="G9" s="5"/>
      <c r="H9" s="5">
        <v>69.8</v>
      </c>
      <c r="I9" s="5"/>
      <c r="J9" s="5"/>
      <c r="K9" s="24"/>
      <c r="L9" s="24"/>
      <c r="M9" s="5"/>
      <c r="N9" s="5">
        <f>H9</f>
        <v>69.8</v>
      </c>
      <c r="O9" s="5">
        <v>69.8</v>
      </c>
      <c r="P9" s="5"/>
    </row>
    <row r="10" spans="1:18" ht="27.75" customHeight="1">
      <c r="A10" s="189"/>
      <c r="B10" s="274" t="s">
        <v>753</v>
      </c>
      <c r="C10" s="284"/>
      <c r="D10" s="284"/>
      <c r="E10" s="5"/>
      <c r="F10" s="5"/>
      <c r="G10" s="5"/>
      <c r="H10" s="5">
        <v>247</v>
      </c>
      <c r="I10" s="5"/>
      <c r="J10" s="5"/>
      <c r="K10" s="24"/>
      <c r="L10" s="24"/>
      <c r="M10" s="5">
        <f t="shared" si="1"/>
        <v>0</v>
      </c>
      <c r="N10" s="5">
        <f t="shared" si="2"/>
        <v>247</v>
      </c>
      <c r="O10" s="5">
        <f t="shared" si="3"/>
        <v>247</v>
      </c>
      <c r="P10" s="5"/>
    </row>
    <row r="11" spans="1:18" ht="48" customHeight="1">
      <c r="A11" s="6" t="s">
        <v>95</v>
      </c>
      <c r="B11" s="282" t="s">
        <v>99</v>
      </c>
      <c r="C11" s="283"/>
      <c r="D11" s="283"/>
      <c r="E11" s="1">
        <f>SUM(E12:E27)</f>
        <v>0</v>
      </c>
      <c r="F11" s="1">
        <f t="shared" ref="F11:K11" si="4">SUM(F12:F27)</f>
        <v>0</v>
      </c>
      <c r="G11" s="1">
        <f t="shared" si="4"/>
        <v>3000</v>
      </c>
      <c r="H11" s="1">
        <f t="shared" si="4"/>
        <v>3332.1</v>
      </c>
      <c r="I11" s="1">
        <f t="shared" si="4"/>
        <v>0</v>
      </c>
      <c r="J11" s="1">
        <f>J14+J15+J16+J17+J36+J32</f>
        <v>443.4</v>
      </c>
      <c r="K11" s="1">
        <f t="shared" si="4"/>
        <v>0</v>
      </c>
      <c r="L11" s="23">
        <f>L16+L17+L13+L12+L18+L19+L20+L21+L22+L28+L29+L30+L31+L32+L33+L34+L35+L36+L37+L38+L39+L40</f>
        <v>3288.2</v>
      </c>
      <c r="M11" s="1">
        <f t="shared" si="1"/>
        <v>3000</v>
      </c>
      <c r="N11" s="1">
        <f>F11+H11+J11+L11</f>
        <v>7063.7</v>
      </c>
      <c r="O11" s="1">
        <f t="shared" si="3"/>
        <v>4063.7</v>
      </c>
      <c r="P11" s="1">
        <f t="shared" ref="P11:P41" si="5">(N11/M11)*100</f>
        <v>235.45666666666665</v>
      </c>
      <c r="R11" s="225">
        <v>4888.7</v>
      </c>
    </row>
    <row r="12" spans="1:18" ht="29.25" customHeight="1">
      <c r="A12" s="189"/>
      <c r="B12" s="274" t="s">
        <v>355</v>
      </c>
      <c r="C12" s="280"/>
      <c r="D12" s="281"/>
      <c r="E12" s="5"/>
      <c r="F12" s="5"/>
      <c r="G12" s="5"/>
      <c r="H12" s="5"/>
      <c r="I12" s="5"/>
      <c r="J12" s="5"/>
      <c r="K12" s="24"/>
      <c r="L12" s="24">
        <v>81.599999999999994</v>
      </c>
      <c r="M12" s="5"/>
      <c r="N12" s="5">
        <f t="shared" ref="N12:N25" si="6">F12+H12+J12+L12</f>
        <v>81.599999999999994</v>
      </c>
      <c r="O12" s="5">
        <f t="shared" ref="O12:O22" si="7">N12-M12</f>
        <v>81.599999999999994</v>
      </c>
      <c r="P12" s="5"/>
    </row>
    <row r="13" spans="1:18" ht="25.5" customHeight="1">
      <c r="A13" s="189"/>
      <c r="B13" s="274" t="s">
        <v>356</v>
      </c>
      <c r="C13" s="280"/>
      <c r="D13" s="281"/>
      <c r="E13" s="5"/>
      <c r="F13" s="5"/>
      <c r="G13" s="5"/>
      <c r="H13" s="5"/>
      <c r="I13" s="5"/>
      <c r="J13" s="5"/>
      <c r="K13" s="24"/>
      <c r="L13" s="24">
        <v>153.19999999999999</v>
      </c>
      <c r="M13" s="5"/>
      <c r="N13" s="5">
        <f t="shared" si="6"/>
        <v>153.19999999999999</v>
      </c>
      <c r="O13" s="5">
        <f t="shared" si="7"/>
        <v>153.19999999999999</v>
      </c>
      <c r="P13" s="5"/>
    </row>
    <row r="14" spans="1:18" ht="27" customHeight="1">
      <c r="A14" s="189"/>
      <c r="B14" s="274" t="s">
        <v>341</v>
      </c>
      <c r="C14" s="280"/>
      <c r="D14" s="281"/>
      <c r="E14" s="5"/>
      <c r="F14" s="5"/>
      <c r="G14" s="5"/>
      <c r="H14" s="5"/>
      <c r="I14" s="5"/>
      <c r="J14" s="5">
        <v>14.6</v>
      </c>
      <c r="K14" s="24"/>
      <c r="L14" s="24"/>
      <c r="M14" s="5"/>
      <c r="N14" s="5">
        <f>F14+H14+J14+L14</f>
        <v>14.6</v>
      </c>
      <c r="O14" s="5">
        <f t="shared" si="7"/>
        <v>14.6</v>
      </c>
      <c r="P14" s="5"/>
    </row>
    <row r="15" spans="1:18" ht="27" customHeight="1">
      <c r="A15" s="189"/>
      <c r="B15" s="274" t="s">
        <v>342</v>
      </c>
      <c r="C15" s="280"/>
      <c r="D15" s="281"/>
      <c r="E15" s="5"/>
      <c r="F15" s="5"/>
      <c r="G15" s="5"/>
      <c r="H15" s="5"/>
      <c r="I15" s="5"/>
      <c r="J15" s="5">
        <v>22</v>
      </c>
      <c r="K15" s="24"/>
      <c r="L15" s="24"/>
      <c r="M15" s="5"/>
      <c r="N15" s="5">
        <f>F15+H15+J15+L15</f>
        <v>22</v>
      </c>
      <c r="O15" s="5">
        <f t="shared" si="7"/>
        <v>22</v>
      </c>
      <c r="P15" s="5"/>
    </row>
    <row r="16" spans="1:18" ht="25.5" customHeight="1">
      <c r="A16" s="189"/>
      <c r="B16" s="274" t="s">
        <v>343</v>
      </c>
      <c r="C16" s="280"/>
      <c r="D16" s="281"/>
      <c r="E16" s="5"/>
      <c r="F16" s="5"/>
      <c r="G16" s="5"/>
      <c r="H16" s="5"/>
      <c r="I16" s="5"/>
      <c r="J16" s="5">
        <v>120.6</v>
      </c>
      <c r="K16" s="24"/>
      <c r="L16" s="24"/>
      <c r="M16" s="5"/>
      <c r="N16" s="5">
        <f t="shared" si="6"/>
        <v>120.6</v>
      </c>
      <c r="O16" s="5">
        <f t="shared" si="7"/>
        <v>120.6</v>
      </c>
      <c r="P16" s="5"/>
    </row>
    <row r="17" spans="1:16" ht="25.5" customHeight="1">
      <c r="A17" s="189"/>
      <c r="B17" s="274" t="s">
        <v>378</v>
      </c>
      <c r="C17" s="280"/>
      <c r="D17" s="281"/>
      <c r="E17" s="5"/>
      <c r="F17" s="5"/>
      <c r="G17" s="5"/>
      <c r="H17" s="5"/>
      <c r="I17" s="5"/>
      <c r="J17" s="5">
        <v>148</v>
      </c>
      <c r="K17" s="24"/>
      <c r="L17" s="24"/>
      <c r="M17" s="5"/>
      <c r="N17" s="5">
        <f t="shared" si="6"/>
        <v>148</v>
      </c>
      <c r="O17" s="5">
        <f t="shared" si="7"/>
        <v>148</v>
      </c>
      <c r="P17" s="5"/>
    </row>
    <row r="18" spans="1:16" ht="30" customHeight="1">
      <c r="A18" s="189"/>
      <c r="B18" s="274" t="s">
        <v>352</v>
      </c>
      <c r="C18" s="284"/>
      <c r="D18" s="285"/>
      <c r="E18" s="5"/>
      <c r="F18" s="5"/>
      <c r="G18" s="5"/>
      <c r="H18" s="5"/>
      <c r="I18" s="5"/>
      <c r="J18" s="9"/>
      <c r="K18" s="24"/>
      <c r="L18" s="24">
        <v>37.9</v>
      </c>
      <c r="M18" s="5"/>
      <c r="N18" s="5">
        <f t="shared" si="6"/>
        <v>37.9</v>
      </c>
      <c r="O18" s="5">
        <f t="shared" si="7"/>
        <v>37.9</v>
      </c>
      <c r="P18" s="5"/>
    </row>
    <row r="19" spans="1:16" ht="28.5" customHeight="1">
      <c r="A19" s="189"/>
      <c r="B19" s="274" t="s">
        <v>349</v>
      </c>
      <c r="C19" s="280"/>
      <c r="D19" s="281"/>
      <c r="E19" s="5"/>
      <c r="F19" s="5"/>
      <c r="G19" s="5"/>
      <c r="H19" s="5">
        <v>130.19999999999999</v>
      </c>
      <c r="I19" s="5"/>
      <c r="J19" s="9"/>
      <c r="K19" s="24"/>
      <c r="L19" s="24">
        <v>0</v>
      </c>
      <c r="M19" s="5">
        <f t="shared" ref="M19:N21" si="8">E19+G19+I19+K19</f>
        <v>0</v>
      </c>
      <c r="N19" s="5">
        <f t="shared" si="8"/>
        <v>130.19999999999999</v>
      </c>
      <c r="O19" s="5">
        <f>N19-M19</f>
        <v>130.19999999999999</v>
      </c>
      <c r="P19" s="5"/>
    </row>
    <row r="20" spans="1:16" ht="28.5" customHeight="1">
      <c r="A20" s="189"/>
      <c r="B20" s="274" t="s">
        <v>379</v>
      </c>
      <c r="C20" s="280"/>
      <c r="D20" s="281"/>
      <c r="E20" s="5"/>
      <c r="F20" s="5"/>
      <c r="G20" s="5"/>
      <c r="H20" s="5">
        <v>214.4</v>
      </c>
      <c r="I20" s="5"/>
      <c r="J20" s="9"/>
      <c r="K20" s="24"/>
      <c r="L20" s="24">
        <v>0</v>
      </c>
      <c r="M20" s="5">
        <f t="shared" si="8"/>
        <v>0</v>
      </c>
      <c r="N20" s="5">
        <f t="shared" si="8"/>
        <v>214.4</v>
      </c>
      <c r="O20" s="5">
        <f>N20-M20</f>
        <v>214.4</v>
      </c>
      <c r="P20" s="5"/>
    </row>
    <row r="21" spans="1:16" ht="31.5" customHeight="1">
      <c r="A21" s="189"/>
      <c r="B21" s="274" t="s">
        <v>380</v>
      </c>
      <c r="C21" s="280"/>
      <c r="D21" s="281"/>
      <c r="E21" s="5"/>
      <c r="F21" s="5"/>
      <c r="G21" s="5"/>
      <c r="H21" s="5"/>
      <c r="I21" s="5"/>
      <c r="J21" s="9"/>
      <c r="K21" s="24"/>
      <c r="L21" s="24">
        <v>568.70000000000005</v>
      </c>
      <c r="M21" s="5">
        <f t="shared" si="8"/>
        <v>0</v>
      </c>
      <c r="N21" s="5">
        <f t="shared" si="8"/>
        <v>568.70000000000005</v>
      </c>
      <c r="O21" s="5">
        <f>N21-M21</f>
        <v>568.70000000000005</v>
      </c>
      <c r="P21" s="5"/>
    </row>
    <row r="22" spans="1:16" ht="48" customHeight="1">
      <c r="A22" s="189"/>
      <c r="B22" s="274" t="s">
        <v>354</v>
      </c>
      <c r="C22" s="284"/>
      <c r="D22" s="285"/>
      <c r="E22" s="5"/>
      <c r="F22" s="5"/>
      <c r="G22" s="5"/>
      <c r="H22" s="5"/>
      <c r="I22" s="5"/>
      <c r="J22" s="9"/>
      <c r="K22" s="24"/>
      <c r="L22" s="24">
        <v>330</v>
      </c>
      <c r="M22" s="5">
        <f>E22+G22+I22+K22</f>
        <v>0</v>
      </c>
      <c r="N22" s="5">
        <f t="shared" si="6"/>
        <v>330</v>
      </c>
      <c r="O22" s="5">
        <f t="shared" si="7"/>
        <v>330</v>
      </c>
      <c r="P22" s="5"/>
    </row>
    <row r="23" spans="1:16" ht="28.5" customHeight="1">
      <c r="A23" s="189"/>
      <c r="B23" s="274" t="s">
        <v>345</v>
      </c>
      <c r="C23" s="280"/>
      <c r="D23" s="281"/>
      <c r="E23" s="5"/>
      <c r="F23" s="5"/>
      <c r="G23" s="5">
        <v>190</v>
      </c>
      <c r="H23" s="5">
        <v>190</v>
      </c>
      <c r="I23" s="5"/>
      <c r="J23" s="5"/>
      <c r="K23" s="24"/>
      <c r="L23" s="24"/>
      <c r="M23" s="5">
        <f>G23+I23+K23</f>
        <v>190</v>
      </c>
      <c r="N23" s="5">
        <f t="shared" si="6"/>
        <v>190</v>
      </c>
      <c r="O23" s="5"/>
      <c r="P23" s="5"/>
    </row>
    <row r="24" spans="1:16" ht="31.5" customHeight="1">
      <c r="A24" s="189"/>
      <c r="B24" s="274" t="s">
        <v>346</v>
      </c>
      <c r="C24" s="280"/>
      <c r="D24" s="227"/>
      <c r="E24" s="5"/>
      <c r="F24" s="5"/>
      <c r="G24" s="5">
        <v>2385</v>
      </c>
      <c r="H24" s="5">
        <v>2385</v>
      </c>
      <c r="I24" s="5"/>
      <c r="J24" s="5"/>
      <c r="K24" s="24"/>
      <c r="L24" s="24"/>
      <c r="M24" s="5">
        <f>G24+I24+K24</f>
        <v>2385</v>
      </c>
      <c r="N24" s="5">
        <f t="shared" si="6"/>
        <v>2385</v>
      </c>
      <c r="O24" s="5"/>
      <c r="P24" s="5"/>
    </row>
    <row r="25" spans="1:16" ht="34.5" customHeight="1">
      <c r="A25" s="189"/>
      <c r="B25" s="274" t="s">
        <v>381</v>
      </c>
      <c r="C25" s="280"/>
      <c r="D25" s="281"/>
      <c r="E25" s="5"/>
      <c r="F25" s="5"/>
      <c r="G25" s="5">
        <v>170.5</v>
      </c>
      <c r="H25" s="5">
        <v>158</v>
      </c>
      <c r="I25" s="5"/>
      <c r="J25" s="5"/>
      <c r="K25" s="24"/>
      <c r="L25" s="24"/>
      <c r="M25" s="5">
        <f>G25+I25+K25</f>
        <v>170.5</v>
      </c>
      <c r="N25" s="5">
        <f t="shared" si="6"/>
        <v>158</v>
      </c>
      <c r="O25" s="5"/>
      <c r="P25" s="5"/>
    </row>
    <row r="26" spans="1:16" ht="36.75" customHeight="1">
      <c r="A26" s="189"/>
      <c r="B26" s="274" t="s">
        <v>348</v>
      </c>
      <c r="C26" s="284"/>
      <c r="D26" s="284"/>
      <c r="E26" s="5"/>
      <c r="F26" s="5"/>
      <c r="G26" s="5">
        <v>130</v>
      </c>
      <c r="H26" s="5">
        <v>130</v>
      </c>
      <c r="I26" s="5"/>
      <c r="J26" s="5"/>
      <c r="K26" s="24"/>
      <c r="L26" s="24"/>
      <c r="M26" s="5">
        <f t="shared" si="1"/>
        <v>130</v>
      </c>
      <c r="N26" s="5">
        <f t="shared" si="2"/>
        <v>130</v>
      </c>
      <c r="O26" s="5">
        <f t="shared" si="3"/>
        <v>0</v>
      </c>
      <c r="P26" s="5">
        <f t="shared" si="5"/>
        <v>100</v>
      </c>
    </row>
    <row r="27" spans="1:16" ht="30" customHeight="1">
      <c r="A27" s="189"/>
      <c r="B27" s="274" t="s">
        <v>351</v>
      </c>
      <c r="C27" s="284"/>
      <c r="D27" s="284"/>
      <c r="E27" s="5"/>
      <c r="F27" s="5"/>
      <c r="G27" s="5">
        <v>124.5</v>
      </c>
      <c r="H27" s="5">
        <v>124.5</v>
      </c>
      <c r="I27" s="5"/>
      <c r="J27" s="5"/>
      <c r="K27" s="24"/>
      <c r="L27" s="24"/>
      <c r="M27" s="5">
        <f t="shared" si="1"/>
        <v>124.5</v>
      </c>
      <c r="N27" s="5">
        <f t="shared" si="2"/>
        <v>124.5</v>
      </c>
      <c r="O27" s="5">
        <f t="shared" si="3"/>
        <v>0</v>
      </c>
      <c r="P27" s="5">
        <f t="shared" si="5"/>
        <v>100</v>
      </c>
    </row>
    <row r="28" spans="1:16" ht="30" customHeight="1">
      <c r="A28" s="189"/>
      <c r="B28" s="274" t="s">
        <v>486</v>
      </c>
      <c r="C28" s="275"/>
      <c r="D28" s="276"/>
      <c r="E28" s="5"/>
      <c r="F28" s="5"/>
      <c r="G28" s="5"/>
      <c r="H28" s="9"/>
      <c r="I28" s="5"/>
      <c r="J28" s="5"/>
      <c r="K28" s="24"/>
      <c r="L28" s="5">
        <v>130.80000000000001</v>
      </c>
      <c r="M28" s="5"/>
      <c r="N28" s="5">
        <v>130.80000000000001</v>
      </c>
      <c r="O28" s="5">
        <f>N28-M28</f>
        <v>130.80000000000001</v>
      </c>
      <c r="P28" s="5"/>
    </row>
    <row r="29" spans="1:16" ht="41.25" customHeight="1">
      <c r="A29" s="189"/>
      <c r="B29" s="274" t="s">
        <v>763</v>
      </c>
      <c r="C29" s="284"/>
      <c r="D29" s="285"/>
      <c r="E29" s="5"/>
      <c r="F29" s="5"/>
      <c r="G29" s="5"/>
      <c r="H29" s="9"/>
      <c r="I29" s="5"/>
      <c r="J29" s="5"/>
      <c r="K29" s="24"/>
      <c r="L29" s="5">
        <v>151</v>
      </c>
      <c r="M29" s="5"/>
      <c r="N29" s="5">
        <v>151</v>
      </c>
      <c r="O29" s="5">
        <f>N29-M29</f>
        <v>151</v>
      </c>
      <c r="P29" s="5"/>
    </row>
    <row r="30" spans="1:16" ht="30" customHeight="1">
      <c r="A30" s="189"/>
      <c r="B30" s="274" t="s">
        <v>764</v>
      </c>
      <c r="C30" s="284"/>
      <c r="D30" s="285"/>
      <c r="E30" s="5"/>
      <c r="F30" s="5"/>
      <c r="G30" s="5"/>
      <c r="H30" s="9"/>
      <c r="I30" s="5"/>
      <c r="J30" s="5"/>
      <c r="K30" s="24"/>
      <c r="L30" s="5">
        <v>55.8</v>
      </c>
      <c r="M30" s="5"/>
      <c r="N30" s="5">
        <v>55.8</v>
      </c>
      <c r="O30" s="5">
        <v>55.8</v>
      </c>
      <c r="P30" s="5"/>
    </row>
    <row r="31" spans="1:16" ht="41.25" customHeight="1">
      <c r="A31" s="189"/>
      <c r="B31" s="274" t="s">
        <v>765</v>
      </c>
      <c r="C31" s="284"/>
      <c r="D31" s="285"/>
      <c r="E31" s="5"/>
      <c r="F31" s="5"/>
      <c r="G31" s="5"/>
      <c r="H31" s="9"/>
      <c r="I31" s="5"/>
      <c r="J31" s="5"/>
      <c r="K31" s="24"/>
      <c r="L31" s="5">
        <v>73.8</v>
      </c>
      <c r="M31" s="5"/>
      <c r="N31" s="5">
        <v>73.8</v>
      </c>
      <c r="O31" s="5">
        <v>73.8</v>
      </c>
      <c r="P31" s="5"/>
    </row>
    <row r="32" spans="1:16" ht="30" customHeight="1">
      <c r="A32" s="189"/>
      <c r="B32" s="274" t="s">
        <v>766</v>
      </c>
      <c r="C32" s="275"/>
      <c r="D32" s="276"/>
      <c r="E32" s="5"/>
      <c r="F32" s="5"/>
      <c r="G32" s="5"/>
      <c r="H32" s="9"/>
      <c r="I32" s="5"/>
      <c r="J32" s="5">
        <v>88.3</v>
      </c>
      <c r="K32" s="24"/>
      <c r="L32" s="5">
        <v>479.2</v>
      </c>
      <c r="M32" s="5"/>
      <c r="N32" s="5">
        <f>L32+J32</f>
        <v>567.5</v>
      </c>
      <c r="O32" s="5"/>
      <c r="P32" s="5"/>
    </row>
    <row r="33" spans="1:18" ht="32.25" customHeight="1">
      <c r="A33" s="189"/>
      <c r="B33" s="274" t="s">
        <v>767</v>
      </c>
      <c r="C33" s="275"/>
      <c r="D33" s="276"/>
      <c r="E33" s="5"/>
      <c r="F33" s="5"/>
      <c r="G33" s="5"/>
      <c r="H33" s="9"/>
      <c r="I33" s="5"/>
      <c r="J33" s="5"/>
      <c r="K33" s="24"/>
      <c r="L33" s="5">
        <v>182</v>
      </c>
      <c r="M33" s="5"/>
      <c r="N33" s="5">
        <v>182</v>
      </c>
      <c r="O33" s="5">
        <v>182</v>
      </c>
      <c r="P33" s="5"/>
    </row>
    <row r="34" spans="1:18" ht="30" customHeight="1">
      <c r="A34" s="189"/>
      <c r="B34" s="274" t="s">
        <v>768</v>
      </c>
      <c r="C34" s="275"/>
      <c r="D34" s="276"/>
      <c r="E34" s="5"/>
      <c r="F34" s="5"/>
      <c r="G34" s="5"/>
      <c r="H34" s="9"/>
      <c r="I34" s="5"/>
      <c r="J34" s="5"/>
      <c r="K34" s="24"/>
      <c r="L34" s="5">
        <v>289.7</v>
      </c>
      <c r="M34" s="5"/>
      <c r="N34" s="5">
        <v>289.7</v>
      </c>
      <c r="O34" s="5">
        <v>289.7</v>
      </c>
      <c r="P34" s="5"/>
    </row>
    <row r="35" spans="1:18" ht="30" customHeight="1">
      <c r="A35" s="189"/>
      <c r="B35" s="274" t="s">
        <v>769</v>
      </c>
      <c r="C35" s="275"/>
      <c r="D35" s="276"/>
      <c r="E35" s="5"/>
      <c r="F35" s="5"/>
      <c r="G35" s="5"/>
      <c r="H35" s="9"/>
      <c r="I35" s="5"/>
      <c r="J35" s="5"/>
      <c r="K35" s="24"/>
      <c r="L35" s="5">
        <v>304.5</v>
      </c>
      <c r="M35" s="5"/>
      <c r="N35" s="5">
        <v>304.5</v>
      </c>
      <c r="O35" s="5">
        <v>304.5</v>
      </c>
      <c r="P35" s="5"/>
    </row>
    <row r="36" spans="1:18" ht="30" customHeight="1">
      <c r="A36" s="189"/>
      <c r="B36" s="274" t="s">
        <v>770</v>
      </c>
      <c r="C36" s="275"/>
      <c r="D36" s="276"/>
      <c r="E36" s="5"/>
      <c r="F36" s="5"/>
      <c r="G36" s="5"/>
      <c r="H36" s="9"/>
      <c r="I36" s="5"/>
      <c r="J36" s="5">
        <v>49.9</v>
      </c>
      <c r="K36" s="24"/>
      <c r="L36" s="5">
        <v>0</v>
      </c>
      <c r="M36" s="5"/>
      <c r="N36" s="5">
        <v>49.9</v>
      </c>
      <c r="O36" s="5">
        <v>49.9</v>
      </c>
      <c r="P36" s="5"/>
    </row>
    <row r="37" spans="1:18" ht="30" customHeight="1">
      <c r="A37" s="189"/>
      <c r="B37" s="274" t="s">
        <v>771</v>
      </c>
      <c r="C37" s="275"/>
      <c r="D37" s="276"/>
      <c r="E37" s="5"/>
      <c r="F37" s="5"/>
      <c r="G37" s="5"/>
      <c r="H37" s="9"/>
      <c r="I37" s="5"/>
      <c r="J37" s="5"/>
      <c r="K37" s="24"/>
      <c r="L37" s="5">
        <v>139.6</v>
      </c>
      <c r="M37" s="5"/>
      <c r="N37" s="5">
        <v>139.6</v>
      </c>
      <c r="O37" s="5">
        <v>139.6</v>
      </c>
      <c r="P37" s="5"/>
    </row>
    <row r="38" spans="1:18" ht="30" customHeight="1">
      <c r="A38" s="189"/>
      <c r="B38" s="274" t="s">
        <v>760</v>
      </c>
      <c r="C38" s="275"/>
      <c r="D38" s="276"/>
      <c r="E38" s="5"/>
      <c r="F38" s="5"/>
      <c r="G38" s="5"/>
      <c r="H38" s="9"/>
      <c r="I38" s="5"/>
      <c r="J38" s="5"/>
      <c r="K38" s="24"/>
      <c r="L38" s="5">
        <v>214</v>
      </c>
      <c r="M38" s="5"/>
      <c r="N38" s="5">
        <v>214</v>
      </c>
      <c r="O38" s="5">
        <v>214</v>
      </c>
      <c r="P38" s="5"/>
    </row>
    <row r="39" spans="1:18" ht="30" customHeight="1">
      <c r="A39" s="189"/>
      <c r="B39" s="274" t="s">
        <v>761</v>
      </c>
      <c r="C39" s="275"/>
      <c r="D39" s="276"/>
      <c r="E39" s="5"/>
      <c r="F39" s="5"/>
      <c r="G39" s="5"/>
      <c r="H39" s="9"/>
      <c r="I39" s="5"/>
      <c r="J39" s="5"/>
      <c r="K39" s="24"/>
      <c r="L39" s="5">
        <v>76.3</v>
      </c>
      <c r="M39" s="5"/>
      <c r="N39" s="5">
        <v>76.3</v>
      </c>
      <c r="O39" s="5">
        <v>76.3</v>
      </c>
      <c r="P39" s="5"/>
    </row>
    <row r="40" spans="1:18" ht="30" customHeight="1">
      <c r="A40" s="189"/>
      <c r="B40" s="274" t="s">
        <v>762</v>
      </c>
      <c r="C40" s="275"/>
      <c r="D40" s="276"/>
      <c r="E40" s="5"/>
      <c r="F40" s="5"/>
      <c r="G40" s="5"/>
      <c r="H40" s="9"/>
      <c r="I40" s="5"/>
      <c r="J40" s="5"/>
      <c r="K40" s="24"/>
      <c r="L40" s="5">
        <v>20.100000000000001</v>
      </c>
      <c r="M40" s="5"/>
      <c r="N40" s="5">
        <v>20.100000000000001</v>
      </c>
      <c r="O40" s="5">
        <v>20.100000000000001</v>
      </c>
      <c r="P40" s="5"/>
    </row>
    <row r="41" spans="1:18" ht="79.5" customHeight="1">
      <c r="A41" s="6" t="s">
        <v>106</v>
      </c>
      <c r="B41" s="282" t="s">
        <v>100</v>
      </c>
      <c r="C41" s="283"/>
      <c r="D41" s="283"/>
      <c r="E41" s="1">
        <f t="shared" ref="E41:L41" si="9">SUM(E42:E69)</f>
        <v>0</v>
      </c>
      <c r="F41" s="1">
        <f t="shared" si="9"/>
        <v>0</v>
      </c>
      <c r="G41" s="1">
        <f t="shared" si="9"/>
        <v>0</v>
      </c>
      <c r="H41" s="1">
        <f t="shared" si="9"/>
        <v>0</v>
      </c>
      <c r="I41" s="1">
        <f t="shared" si="9"/>
        <v>0</v>
      </c>
      <c r="J41" s="1">
        <f t="shared" si="9"/>
        <v>92.699999999999989</v>
      </c>
      <c r="K41" s="1">
        <f t="shared" si="9"/>
        <v>26.799999999999997</v>
      </c>
      <c r="L41" s="1">
        <f t="shared" si="9"/>
        <v>490.20000000000005</v>
      </c>
      <c r="M41" s="1">
        <f t="shared" si="1"/>
        <v>26.799999999999997</v>
      </c>
      <c r="N41" s="1">
        <f>F41+H41+J41+L41</f>
        <v>582.90000000000009</v>
      </c>
      <c r="O41" s="1">
        <f t="shared" si="3"/>
        <v>556.10000000000014</v>
      </c>
      <c r="P41" s="1">
        <f t="shared" si="5"/>
        <v>2175.0000000000009</v>
      </c>
      <c r="R41" s="225">
        <v>325.5</v>
      </c>
    </row>
    <row r="42" spans="1:18" ht="24" customHeight="1">
      <c r="A42" s="189"/>
      <c r="B42" s="274" t="s">
        <v>358</v>
      </c>
      <c r="C42" s="275"/>
      <c r="D42" s="276"/>
      <c r="E42" s="5"/>
      <c r="F42" s="5"/>
      <c r="G42" s="5"/>
      <c r="H42" s="5"/>
      <c r="I42" s="5"/>
      <c r="J42" s="5"/>
      <c r="K42" s="24"/>
      <c r="L42" s="24">
        <v>7.3</v>
      </c>
      <c r="M42" s="5">
        <f>E42+G42+I42+K42</f>
        <v>0</v>
      </c>
      <c r="N42" s="5">
        <f t="shared" ref="N42:N49" si="10">H42+J42+L42</f>
        <v>7.3</v>
      </c>
      <c r="O42" s="5">
        <f t="shared" ref="O42:O49" si="11">N42-M42</f>
        <v>7.3</v>
      </c>
      <c r="P42" s="5">
        <f t="shared" ref="P42:P48" si="12">(O42/N42)*100</f>
        <v>100</v>
      </c>
    </row>
    <row r="43" spans="1:18" ht="27" customHeight="1">
      <c r="A43" s="189"/>
      <c r="B43" s="274" t="s">
        <v>382</v>
      </c>
      <c r="C43" s="275"/>
      <c r="D43" s="276"/>
      <c r="E43" s="5"/>
      <c r="F43" s="5"/>
      <c r="G43" s="5"/>
      <c r="H43" s="5"/>
      <c r="I43" s="5"/>
      <c r="J43" s="5"/>
      <c r="K43" s="24"/>
      <c r="L43" s="24">
        <v>4.0999999999999996</v>
      </c>
      <c r="M43" s="5">
        <f t="shared" ref="M43:M51" si="13">E43+G43+I43+K43</f>
        <v>0</v>
      </c>
      <c r="N43" s="5">
        <f t="shared" si="10"/>
        <v>4.0999999999999996</v>
      </c>
      <c r="O43" s="5">
        <f t="shared" si="11"/>
        <v>4.0999999999999996</v>
      </c>
      <c r="P43" s="5">
        <f t="shared" si="12"/>
        <v>100</v>
      </c>
    </row>
    <row r="44" spans="1:18" ht="24" customHeight="1">
      <c r="A44" s="189"/>
      <c r="B44" s="274" t="s">
        <v>367</v>
      </c>
      <c r="C44" s="275"/>
      <c r="D44" s="276"/>
      <c r="E44" s="5"/>
      <c r="F44" s="5"/>
      <c r="G44" s="5"/>
      <c r="H44" s="5"/>
      <c r="I44" s="5"/>
      <c r="J44" s="5"/>
      <c r="K44" s="24"/>
      <c r="L44" s="24">
        <v>6.8</v>
      </c>
      <c r="M44" s="5">
        <f t="shared" si="13"/>
        <v>0</v>
      </c>
      <c r="N44" s="5">
        <f t="shared" si="10"/>
        <v>6.8</v>
      </c>
      <c r="O44" s="5">
        <f t="shared" si="11"/>
        <v>6.8</v>
      </c>
      <c r="P44" s="5">
        <f t="shared" si="12"/>
        <v>100</v>
      </c>
    </row>
    <row r="45" spans="1:18" ht="24" customHeight="1">
      <c r="A45" s="189"/>
      <c r="B45" s="274" t="s">
        <v>195</v>
      </c>
      <c r="C45" s="275"/>
      <c r="D45" s="276"/>
      <c r="E45" s="5"/>
      <c r="F45" s="5"/>
      <c r="G45" s="5"/>
      <c r="H45" s="5"/>
      <c r="I45" s="5"/>
      <c r="J45" s="5"/>
      <c r="K45" s="24"/>
      <c r="L45" s="24">
        <v>33.5</v>
      </c>
      <c r="M45" s="5">
        <f t="shared" si="13"/>
        <v>0</v>
      </c>
      <c r="N45" s="5">
        <f t="shared" si="10"/>
        <v>33.5</v>
      </c>
      <c r="O45" s="5">
        <f t="shared" si="11"/>
        <v>33.5</v>
      </c>
      <c r="P45" s="5">
        <f t="shared" si="12"/>
        <v>100</v>
      </c>
    </row>
    <row r="46" spans="1:18" ht="28.5" customHeight="1">
      <c r="A46" s="189"/>
      <c r="B46" s="274" t="s">
        <v>368</v>
      </c>
      <c r="C46" s="275"/>
      <c r="D46" s="276"/>
      <c r="E46" s="5"/>
      <c r="F46" s="5"/>
      <c r="G46" s="5"/>
      <c r="H46" s="5"/>
      <c r="I46" s="5"/>
      <c r="J46" s="5"/>
      <c r="K46" s="24"/>
      <c r="L46" s="24">
        <v>3.6</v>
      </c>
      <c r="M46" s="5">
        <f t="shared" si="13"/>
        <v>0</v>
      </c>
      <c r="N46" s="5">
        <f t="shared" si="10"/>
        <v>3.6</v>
      </c>
      <c r="O46" s="5">
        <f t="shared" si="11"/>
        <v>3.6</v>
      </c>
      <c r="P46" s="5">
        <f t="shared" si="12"/>
        <v>100</v>
      </c>
    </row>
    <row r="47" spans="1:18" ht="25.5" customHeight="1">
      <c r="A47" s="189"/>
      <c r="B47" s="274" t="s">
        <v>369</v>
      </c>
      <c r="C47" s="275"/>
      <c r="D47" s="276"/>
      <c r="E47" s="5"/>
      <c r="F47" s="5"/>
      <c r="G47" s="5"/>
      <c r="H47" s="5"/>
      <c r="I47" s="5"/>
      <c r="J47" s="5"/>
      <c r="K47" s="24">
        <v>4.0999999999999996</v>
      </c>
      <c r="L47" s="24">
        <v>4.0999999999999996</v>
      </c>
      <c r="M47" s="5">
        <f t="shared" si="13"/>
        <v>4.0999999999999996</v>
      </c>
      <c r="N47" s="5">
        <f t="shared" si="10"/>
        <v>4.0999999999999996</v>
      </c>
      <c r="O47" s="5">
        <f t="shared" si="11"/>
        <v>0</v>
      </c>
      <c r="P47" s="5">
        <f t="shared" si="12"/>
        <v>0</v>
      </c>
    </row>
    <row r="48" spans="1:18" ht="27.75" customHeight="1">
      <c r="A48" s="189"/>
      <c r="B48" s="274" t="s">
        <v>370</v>
      </c>
      <c r="C48" s="275"/>
      <c r="D48" s="276"/>
      <c r="E48" s="5"/>
      <c r="F48" s="5"/>
      <c r="G48" s="5"/>
      <c r="H48" s="5"/>
      <c r="I48" s="5"/>
      <c r="J48" s="5"/>
      <c r="K48" s="24">
        <v>22.7</v>
      </c>
      <c r="L48" s="24">
        <v>22.7</v>
      </c>
      <c r="M48" s="5">
        <f t="shared" si="13"/>
        <v>22.7</v>
      </c>
      <c r="N48" s="5">
        <f t="shared" si="10"/>
        <v>22.7</v>
      </c>
      <c r="O48" s="5">
        <f t="shared" si="11"/>
        <v>0</v>
      </c>
      <c r="P48" s="5">
        <f t="shared" si="12"/>
        <v>0</v>
      </c>
    </row>
    <row r="49" spans="1:16" ht="27" customHeight="1">
      <c r="A49" s="189"/>
      <c r="B49" s="274" t="s">
        <v>383</v>
      </c>
      <c r="C49" s="275"/>
      <c r="D49" s="276"/>
      <c r="E49" s="5"/>
      <c r="F49" s="5"/>
      <c r="G49" s="5"/>
      <c r="H49" s="5"/>
      <c r="I49" s="5"/>
      <c r="J49" s="5"/>
      <c r="K49" s="24"/>
      <c r="L49" s="24">
        <v>58.4</v>
      </c>
      <c r="M49" s="5">
        <f t="shared" si="13"/>
        <v>0</v>
      </c>
      <c r="N49" s="5">
        <f t="shared" si="10"/>
        <v>58.4</v>
      </c>
      <c r="O49" s="5">
        <f t="shared" si="11"/>
        <v>58.4</v>
      </c>
      <c r="P49" s="5"/>
    </row>
    <row r="50" spans="1:16" ht="27" customHeight="1">
      <c r="A50" s="189"/>
      <c r="B50" s="274" t="s">
        <v>371</v>
      </c>
      <c r="C50" s="284"/>
      <c r="D50" s="284"/>
      <c r="E50" s="5"/>
      <c r="F50" s="5"/>
      <c r="G50" s="5"/>
      <c r="H50" s="5"/>
      <c r="I50" s="5"/>
      <c r="J50" s="5"/>
      <c r="K50" s="24"/>
      <c r="L50" s="24">
        <v>1.5</v>
      </c>
      <c r="M50" s="5">
        <f t="shared" si="13"/>
        <v>0</v>
      </c>
      <c r="N50" s="5">
        <f t="shared" si="2"/>
        <v>1.5</v>
      </c>
      <c r="O50" s="5">
        <f t="shared" si="3"/>
        <v>1.5</v>
      </c>
      <c r="P50" s="5"/>
    </row>
    <row r="51" spans="1:16" ht="30" customHeight="1">
      <c r="A51" s="189"/>
      <c r="B51" s="274" t="s">
        <v>372</v>
      </c>
      <c r="C51" s="284"/>
      <c r="D51" s="284"/>
      <c r="E51" s="5"/>
      <c r="F51" s="5"/>
      <c r="G51" s="5"/>
      <c r="H51" s="5"/>
      <c r="I51" s="5"/>
      <c r="J51" s="5"/>
      <c r="K51" s="24"/>
      <c r="L51" s="24">
        <v>40.799999999999997</v>
      </c>
      <c r="M51" s="5">
        <f t="shared" si="13"/>
        <v>0</v>
      </c>
      <c r="N51" s="5">
        <f t="shared" si="2"/>
        <v>40.799999999999997</v>
      </c>
      <c r="O51" s="5">
        <f t="shared" si="3"/>
        <v>40.799999999999997</v>
      </c>
      <c r="P51" s="5"/>
    </row>
    <row r="52" spans="1:16" ht="30" customHeight="1">
      <c r="A52" s="189"/>
      <c r="B52" s="274" t="s">
        <v>512</v>
      </c>
      <c r="C52" s="275"/>
      <c r="D52" s="276"/>
      <c r="E52" s="5"/>
      <c r="F52" s="5"/>
      <c r="G52" s="5"/>
      <c r="H52" s="5"/>
      <c r="I52" s="5"/>
      <c r="J52" s="5"/>
      <c r="K52" s="24"/>
      <c r="L52" s="5">
        <v>15</v>
      </c>
      <c r="M52" s="5"/>
      <c r="N52" s="5">
        <v>15</v>
      </c>
      <c r="O52" s="5">
        <f t="shared" ref="O52:O69" si="14">N52-M52</f>
        <v>15</v>
      </c>
      <c r="P52" s="5"/>
    </row>
    <row r="53" spans="1:16" ht="45" customHeight="1">
      <c r="A53" s="189"/>
      <c r="B53" s="274" t="s">
        <v>511</v>
      </c>
      <c r="C53" s="275"/>
      <c r="D53" s="276"/>
      <c r="E53" s="5"/>
      <c r="F53" s="5"/>
      <c r="G53" s="5"/>
      <c r="H53" s="5"/>
      <c r="I53" s="5"/>
      <c r="J53" s="5"/>
      <c r="K53" s="24"/>
      <c r="L53" s="5">
        <v>4.0999999999999996</v>
      </c>
      <c r="M53" s="5"/>
      <c r="N53" s="5">
        <v>4.0999999999999996</v>
      </c>
      <c r="O53" s="5">
        <f t="shared" si="14"/>
        <v>4.0999999999999996</v>
      </c>
      <c r="P53" s="5"/>
    </row>
    <row r="54" spans="1:16" ht="31.5" customHeight="1">
      <c r="A54" s="189"/>
      <c r="B54" s="274" t="s">
        <v>373</v>
      </c>
      <c r="C54" s="275"/>
      <c r="D54" s="276"/>
      <c r="E54" s="5"/>
      <c r="F54" s="5"/>
      <c r="G54" s="5"/>
      <c r="H54" s="5"/>
      <c r="I54" s="5"/>
      <c r="J54" s="5"/>
      <c r="K54" s="24"/>
      <c r="L54" s="5">
        <v>12.5</v>
      </c>
      <c r="M54" s="5"/>
      <c r="N54" s="5">
        <v>12.5</v>
      </c>
      <c r="O54" s="5">
        <f t="shared" si="14"/>
        <v>12.5</v>
      </c>
      <c r="P54" s="5"/>
    </row>
    <row r="55" spans="1:16" ht="39.75" customHeight="1">
      <c r="A55" s="189"/>
      <c r="B55" s="274" t="s">
        <v>507</v>
      </c>
      <c r="C55" s="275"/>
      <c r="D55" s="276"/>
      <c r="E55" s="5"/>
      <c r="F55" s="5"/>
      <c r="G55" s="5"/>
      <c r="H55" s="5"/>
      <c r="I55" s="5"/>
      <c r="J55" s="5"/>
      <c r="K55" s="24"/>
      <c r="L55" s="5">
        <v>66.5</v>
      </c>
      <c r="M55" s="5"/>
      <c r="N55" s="5">
        <v>66.5</v>
      </c>
      <c r="O55" s="5">
        <f t="shared" si="14"/>
        <v>66.5</v>
      </c>
      <c r="P55" s="5"/>
    </row>
    <row r="56" spans="1:16" ht="33.75" customHeight="1">
      <c r="A56" s="189"/>
      <c r="B56" s="274" t="s">
        <v>508</v>
      </c>
      <c r="C56" s="275"/>
      <c r="D56" s="276"/>
      <c r="E56" s="5"/>
      <c r="F56" s="5"/>
      <c r="G56" s="5"/>
      <c r="H56" s="5"/>
      <c r="I56" s="5"/>
      <c r="J56" s="5"/>
      <c r="K56" s="24"/>
      <c r="L56" s="5">
        <v>21</v>
      </c>
      <c r="M56" s="5"/>
      <c r="N56" s="5">
        <v>21</v>
      </c>
      <c r="O56" s="5">
        <f t="shared" si="14"/>
        <v>21</v>
      </c>
      <c r="P56" s="5"/>
    </row>
    <row r="57" spans="1:16" ht="63" customHeight="1">
      <c r="A57" s="189"/>
      <c r="B57" s="274" t="s">
        <v>506</v>
      </c>
      <c r="C57" s="275"/>
      <c r="D57" s="276"/>
      <c r="E57" s="5"/>
      <c r="F57" s="5"/>
      <c r="G57" s="5"/>
      <c r="H57" s="5"/>
      <c r="I57" s="5"/>
      <c r="J57" s="5"/>
      <c r="K57" s="24"/>
      <c r="L57" s="5">
        <v>60.7</v>
      </c>
      <c r="M57" s="5"/>
      <c r="N57" s="5">
        <v>60.7</v>
      </c>
      <c r="O57" s="5">
        <f t="shared" si="14"/>
        <v>60.7</v>
      </c>
      <c r="P57" s="5"/>
    </row>
    <row r="58" spans="1:16" ht="31.5" customHeight="1">
      <c r="A58" s="189"/>
      <c r="B58" s="274" t="s">
        <v>759</v>
      </c>
      <c r="C58" s="275"/>
      <c r="D58" s="276"/>
      <c r="E58" s="5"/>
      <c r="F58" s="5"/>
      <c r="G58" s="5"/>
      <c r="H58" s="5"/>
      <c r="I58" s="5"/>
      <c r="J58" s="5"/>
      <c r="K58" s="24"/>
      <c r="L58" s="5">
        <v>15.3</v>
      </c>
      <c r="M58" s="5"/>
      <c r="N58" s="5">
        <v>15.3</v>
      </c>
      <c r="O58" s="5">
        <f t="shared" si="14"/>
        <v>15.3</v>
      </c>
      <c r="P58" s="5"/>
    </row>
    <row r="59" spans="1:16" ht="30" customHeight="1">
      <c r="A59" s="189"/>
      <c r="B59" s="274" t="s">
        <v>483</v>
      </c>
      <c r="C59" s="275"/>
      <c r="D59" s="276"/>
      <c r="E59" s="5"/>
      <c r="F59" s="5"/>
      <c r="G59" s="5"/>
      <c r="H59" s="5"/>
      <c r="I59" s="5"/>
      <c r="J59" s="5"/>
      <c r="K59" s="24"/>
      <c r="L59" s="5">
        <v>22.1</v>
      </c>
      <c r="M59" s="5"/>
      <c r="N59" s="5">
        <v>22.1</v>
      </c>
      <c r="O59" s="5">
        <f t="shared" si="14"/>
        <v>22.1</v>
      </c>
      <c r="P59" s="5"/>
    </row>
    <row r="60" spans="1:16" ht="33" customHeight="1">
      <c r="A60" s="189"/>
      <c r="B60" s="274" t="s">
        <v>758</v>
      </c>
      <c r="C60" s="275"/>
      <c r="D60" s="276"/>
      <c r="E60" s="5"/>
      <c r="F60" s="5"/>
      <c r="G60" s="5"/>
      <c r="H60" s="5"/>
      <c r="I60" s="5"/>
      <c r="J60" s="5"/>
      <c r="K60" s="24"/>
      <c r="L60" s="5">
        <v>40.799999999999997</v>
      </c>
      <c r="M60" s="5"/>
      <c r="N60" s="5">
        <v>40.799999999999997</v>
      </c>
      <c r="O60" s="5">
        <f t="shared" si="14"/>
        <v>40.799999999999997</v>
      </c>
      <c r="P60" s="5"/>
    </row>
    <row r="61" spans="1:16" ht="31.5" customHeight="1">
      <c r="A61" s="189"/>
      <c r="B61" s="274" t="s">
        <v>500</v>
      </c>
      <c r="C61" s="275"/>
      <c r="D61" s="276"/>
      <c r="E61" s="5"/>
      <c r="F61" s="5"/>
      <c r="G61" s="5"/>
      <c r="H61" s="5"/>
      <c r="I61" s="5"/>
      <c r="J61" s="5"/>
      <c r="K61" s="24"/>
      <c r="L61" s="5">
        <v>0.3</v>
      </c>
      <c r="M61" s="5"/>
      <c r="N61" s="5">
        <v>0.3</v>
      </c>
      <c r="O61" s="5">
        <f t="shared" si="14"/>
        <v>0.3</v>
      </c>
      <c r="P61" s="5"/>
    </row>
    <row r="62" spans="1:16" ht="31.5" customHeight="1">
      <c r="A62" s="189"/>
      <c r="B62" s="274" t="s">
        <v>499</v>
      </c>
      <c r="C62" s="275"/>
      <c r="D62" s="276"/>
      <c r="E62" s="5"/>
      <c r="F62" s="5"/>
      <c r="G62" s="5"/>
      <c r="H62" s="5"/>
      <c r="I62" s="5"/>
      <c r="J62" s="5"/>
      <c r="K62" s="24"/>
      <c r="L62" s="5">
        <v>2</v>
      </c>
      <c r="M62" s="5"/>
      <c r="N62" s="5">
        <v>2</v>
      </c>
      <c r="O62" s="5">
        <f t="shared" si="14"/>
        <v>2</v>
      </c>
      <c r="P62" s="5"/>
    </row>
    <row r="63" spans="1:16" ht="28.5" customHeight="1">
      <c r="A63" s="189"/>
      <c r="B63" s="277" t="s">
        <v>498</v>
      </c>
      <c r="C63" s="275"/>
      <c r="D63" s="276"/>
      <c r="E63" s="5"/>
      <c r="F63" s="5"/>
      <c r="G63" s="5"/>
      <c r="H63" s="5"/>
      <c r="I63" s="5"/>
      <c r="J63" s="5"/>
      <c r="K63" s="24"/>
      <c r="L63" s="5">
        <v>12.6</v>
      </c>
      <c r="M63" s="5"/>
      <c r="N63" s="5">
        <v>12.6</v>
      </c>
      <c r="O63" s="5">
        <f t="shared" si="14"/>
        <v>12.6</v>
      </c>
      <c r="P63" s="5"/>
    </row>
    <row r="64" spans="1:16" ht="33" customHeight="1">
      <c r="A64" s="189"/>
      <c r="B64" s="274" t="s">
        <v>515</v>
      </c>
      <c r="C64" s="275"/>
      <c r="D64" s="276"/>
      <c r="E64" s="5"/>
      <c r="F64" s="5"/>
      <c r="G64" s="5"/>
      <c r="H64" s="5"/>
      <c r="I64" s="5"/>
      <c r="J64" s="5"/>
      <c r="K64" s="24"/>
      <c r="L64" s="5">
        <v>28.5</v>
      </c>
      <c r="M64" s="5"/>
      <c r="N64" s="5">
        <v>28.5</v>
      </c>
      <c r="O64" s="5">
        <f t="shared" si="14"/>
        <v>28.5</v>
      </c>
      <c r="P64" s="5"/>
    </row>
    <row r="65" spans="1:16" ht="36" customHeight="1">
      <c r="A65" s="189"/>
      <c r="B65" s="274" t="s">
        <v>757</v>
      </c>
      <c r="C65" s="275"/>
      <c r="D65" s="276"/>
      <c r="E65" s="5"/>
      <c r="F65" s="5"/>
      <c r="G65" s="5"/>
      <c r="H65" s="5"/>
      <c r="I65" s="5"/>
      <c r="J65" s="5"/>
      <c r="K65" s="24"/>
      <c r="L65" s="5">
        <v>6</v>
      </c>
      <c r="M65" s="5"/>
      <c r="N65" s="5">
        <v>6</v>
      </c>
      <c r="O65" s="5">
        <f t="shared" si="14"/>
        <v>6</v>
      </c>
      <c r="P65" s="5"/>
    </row>
    <row r="66" spans="1:16" ht="28.5" customHeight="1">
      <c r="A66" s="189"/>
      <c r="B66" s="274" t="s">
        <v>341</v>
      </c>
      <c r="C66" s="275"/>
      <c r="D66" s="276"/>
      <c r="E66" s="5"/>
      <c r="F66" s="5"/>
      <c r="G66" s="5"/>
      <c r="H66" s="5"/>
      <c r="I66" s="5"/>
      <c r="J66" s="5">
        <v>4.5999999999999996</v>
      </c>
      <c r="K66" s="24"/>
      <c r="L66" s="24"/>
      <c r="M66" s="5">
        <f>E66+G66+I66+K66</f>
        <v>0</v>
      </c>
      <c r="N66" s="5">
        <f>F66+H66+J66+L66</f>
        <v>4.5999999999999996</v>
      </c>
      <c r="O66" s="5">
        <f t="shared" si="14"/>
        <v>4.5999999999999996</v>
      </c>
      <c r="P66" s="5"/>
    </row>
    <row r="67" spans="1:16" ht="27" customHeight="1">
      <c r="A67" s="189"/>
      <c r="B67" s="274" t="s">
        <v>374</v>
      </c>
      <c r="C67" s="275"/>
      <c r="D67" s="276"/>
      <c r="E67" s="5"/>
      <c r="F67" s="5"/>
      <c r="G67" s="5"/>
      <c r="H67" s="5"/>
      <c r="I67" s="5"/>
      <c r="J67" s="5">
        <v>6</v>
      </c>
      <c r="K67" s="24"/>
      <c r="L67" s="24"/>
      <c r="M67" s="5">
        <f>E67+G67+I67+K67</f>
        <v>0</v>
      </c>
      <c r="N67" s="5">
        <f>H67+J67+L67</f>
        <v>6</v>
      </c>
      <c r="O67" s="5">
        <f t="shared" si="14"/>
        <v>6</v>
      </c>
      <c r="P67" s="5"/>
    </row>
    <row r="68" spans="1:16" ht="28.5" customHeight="1">
      <c r="A68" s="189"/>
      <c r="B68" s="274" t="s">
        <v>384</v>
      </c>
      <c r="C68" s="275"/>
      <c r="D68" s="276"/>
      <c r="E68" s="5"/>
      <c r="F68" s="5"/>
      <c r="G68" s="5"/>
      <c r="H68" s="5"/>
      <c r="I68" s="5"/>
      <c r="J68" s="5">
        <v>4</v>
      </c>
      <c r="K68" s="24"/>
      <c r="L68" s="24"/>
      <c r="M68" s="5">
        <f>E68+G68+I68+K68</f>
        <v>0</v>
      </c>
      <c r="N68" s="5">
        <f>H68+J68+L68</f>
        <v>4</v>
      </c>
      <c r="O68" s="5">
        <f t="shared" si="14"/>
        <v>4</v>
      </c>
      <c r="P68" s="5"/>
    </row>
    <row r="69" spans="1:16" ht="27" customHeight="1">
      <c r="A69" s="189"/>
      <c r="B69" s="274" t="s">
        <v>375</v>
      </c>
      <c r="C69" s="275"/>
      <c r="D69" s="276"/>
      <c r="E69" s="5"/>
      <c r="F69" s="5"/>
      <c r="G69" s="5"/>
      <c r="H69" s="5"/>
      <c r="I69" s="5"/>
      <c r="J69" s="5">
        <v>78.099999999999994</v>
      </c>
      <c r="K69" s="24"/>
      <c r="L69" s="24"/>
      <c r="M69" s="5">
        <f>E69+G69+I69+K69</f>
        <v>0</v>
      </c>
      <c r="N69" s="5">
        <f>H69+J69+L69</f>
        <v>78.099999999999994</v>
      </c>
      <c r="O69" s="5">
        <f t="shared" si="14"/>
        <v>78.099999999999994</v>
      </c>
      <c r="P69" s="5"/>
    </row>
    <row r="70" spans="1:16" ht="40.5" customHeight="1">
      <c r="A70" s="278" t="s">
        <v>11</v>
      </c>
      <c r="B70" s="279"/>
      <c r="C70" s="279"/>
      <c r="D70" s="279"/>
      <c r="E70" s="1">
        <f>SUM(E7,E41,E11)</f>
        <v>0</v>
      </c>
      <c r="F70" s="1">
        <f t="shared" ref="F70:L70" si="15">SUM(F7,F41,F11)</f>
        <v>0</v>
      </c>
      <c r="G70" s="1">
        <f t="shared" si="15"/>
        <v>3000</v>
      </c>
      <c r="H70" s="1">
        <f t="shared" si="15"/>
        <v>4482.2</v>
      </c>
      <c r="I70" s="1">
        <f t="shared" si="15"/>
        <v>0</v>
      </c>
      <c r="J70" s="1">
        <f>SUM(J7,J41,J11)</f>
        <v>855.09999999999991</v>
      </c>
      <c r="K70" s="1">
        <f>SUM(K7,K41,K11)</f>
        <v>26.799999999999997</v>
      </c>
      <c r="L70" s="1">
        <f t="shared" si="15"/>
        <v>3940.8999999999996</v>
      </c>
      <c r="M70" s="1">
        <f t="shared" si="1"/>
        <v>3026.8</v>
      </c>
      <c r="N70" s="1">
        <f t="shared" si="2"/>
        <v>9278.1999999999989</v>
      </c>
      <c r="O70" s="1">
        <f t="shared" si="3"/>
        <v>6251.3999999999987</v>
      </c>
      <c r="P70" s="1"/>
    </row>
    <row r="71" spans="1:16" ht="20.100000000000001" customHeight="1">
      <c r="A71" s="25"/>
      <c r="B71" s="25"/>
      <c r="C71" s="26"/>
      <c r="D71" s="26"/>
      <c r="E71" s="26"/>
      <c r="F71" s="26"/>
      <c r="G71" s="26"/>
      <c r="H71" s="26"/>
      <c r="I71" s="26"/>
      <c r="J71" s="25"/>
      <c r="K71" s="26"/>
      <c r="L71" s="25"/>
    </row>
    <row r="72" spans="1:16" ht="20.100000000000001" customHeight="1">
      <c r="A72" s="27"/>
      <c r="B72" s="27"/>
      <c r="C72" s="28"/>
      <c r="D72" s="28"/>
      <c r="E72" s="28"/>
      <c r="F72" s="28"/>
      <c r="G72" s="28"/>
      <c r="H72" s="28"/>
      <c r="I72" s="28"/>
      <c r="J72" s="28"/>
    </row>
    <row r="73" spans="1:16" ht="20.100000000000001" customHeight="1">
      <c r="A73" s="27"/>
      <c r="B73" s="27"/>
      <c r="C73" s="28"/>
      <c r="D73" s="28"/>
      <c r="E73" s="28"/>
      <c r="F73" s="28"/>
      <c r="G73" s="28"/>
      <c r="H73" s="28"/>
      <c r="I73" s="28"/>
      <c r="J73" s="28"/>
    </row>
    <row r="74" spans="1:16" s="188" customFormat="1" ht="20.100000000000001" customHeight="1">
      <c r="C74" s="20"/>
      <c r="D74" s="20"/>
      <c r="E74" s="20"/>
      <c r="F74" s="20"/>
    </row>
    <row r="75" spans="1:16" s="29" customFormat="1" ht="49.5" customHeight="1">
      <c r="B75" s="288" t="s">
        <v>420</v>
      </c>
      <c r="C75" s="289"/>
      <c r="D75" s="289"/>
      <c r="E75" s="193"/>
      <c r="F75" s="193"/>
      <c r="G75" s="290"/>
      <c r="H75" s="290"/>
      <c r="I75" s="290"/>
      <c r="J75" s="30"/>
      <c r="K75" s="255" t="s">
        <v>631</v>
      </c>
      <c r="L75" s="255"/>
    </row>
    <row r="76" spans="1:16" s="188" customFormat="1" ht="19.5" customHeight="1">
      <c r="B76" s="252" t="s">
        <v>13</v>
      </c>
      <c r="C76" s="252"/>
      <c r="D76" s="252"/>
      <c r="E76" s="31"/>
      <c r="F76" s="31"/>
      <c r="G76" s="35"/>
      <c r="H76" s="36" t="s">
        <v>14</v>
      </c>
      <c r="I76" s="35"/>
      <c r="J76" s="31"/>
      <c r="K76" s="252" t="s">
        <v>20</v>
      </c>
      <c r="L76" s="252"/>
    </row>
    <row r="77" spans="1:16" ht="20.100000000000001" customHeight="1">
      <c r="B77" s="32"/>
      <c r="C77" s="32"/>
      <c r="D77" s="32"/>
      <c r="E77" s="33"/>
      <c r="F77" s="33"/>
      <c r="G77" s="33"/>
      <c r="H77" s="33"/>
      <c r="I77" s="33"/>
      <c r="J77" s="33"/>
    </row>
    <row r="78" spans="1:16" ht="20.100000000000001" customHeight="1">
      <c r="B78" s="32"/>
      <c r="C78" s="32"/>
      <c r="D78" s="32"/>
      <c r="E78" s="32"/>
      <c r="F78" s="32"/>
      <c r="G78" s="32"/>
      <c r="H78" s="32"/>
      <c r="I78" s="32"/>
      <c r="J78" s="32"/>
    </row>
    <row r="79" spans="1:16">
      <c r="B79" s="32"/>
      <c r="C79" s="32"/>
      <c r="D79" s="32"/>
      <c r="E79" s="32"/>
      <c r="F79" s="32"/>
      <c r="G79" s="32"/>
      <c r="H79" s="32"/>
      <c r="I79" s="32"/>
      <c r="J79" s="32"/>
    </row>
    <row r="80" spans="1:16" s="287" customFormat="1" ht="19.149999999999999" customHeight="1">
      <c r="A80" s="286" t="s">
        <v>54</v>
      </c>
    </row>
    <row r="83" spans="2:2">
      <c r="B83" s="226"/>
    </row>
    <row r="84" spans="2:2">
      <c r="B84" s="226"/>
    </row>
    <row r="85" spans="2:2">
      <c r="B85" s="226"/>
    </row>
    <row r="86" spans="2:2">
      <c r="B86" s="226"/>
    </row>
    <row r="87" spans="2:2">
      <c r="B87" s="226"/>
    </row>
    <row r="88" spans="2:2">
      <c r="B88" s="226"/>
    </row>
    <row r="89" spans="2:2">
      <c r="B89" s="226"/>
    </row>
  </sheetData>
  <mergeCells count="80">
    <mergeCell ref="B1:O1"/>
    <mergeCell ref="B38:D38"/>
    <mergeCell ref="B40:D40"/>
    <mergeCell ref="B39:D39"/>
    <mergeCell ref="B52:D52"/>
    <mergeCell ref="B33:D33"/>
    <mergeCell ref="B34:D34"/>
    <mergeCell ref="B35:D35"/>
    <mergeCell ref="B36:D36"/>
    <mergeCell ref="B37:D37"/>
    <mergeCell ref="B28:D28"/>
    <mergeCell ref="B29:D29"/>
    <mergeCell ref="B30:D30"/>
    <mergeCell ref="B31:D31"/>
    <mergeCell ref="B32:D32"/>
    <mergeCell ref="E2:L2"/>
    <mergeCell ref="B53:D53"/>
    <mergeCell ref="B49:D49"/>
    <mergeCell ref="B42:D42"/>
    <mergeCell ref="B41:D41"/>
    <mergeCell ref="B43:D43"/>
    <mergeCell ref="B44:D44"/>
    <mergeCell ref="B45:D45"/>
    <mergeCell ref="B46:D46"/>
    <mergeCell ref="B47:D47"/>
    <mergeCell ref="B51:D51"/>
    <mergeCell ref="B50:D50"/>
    <mergeCell ref="B48:D48"/>
    <mergeCell ref="A80:XFD80"/>
    <mergeCell ref="K76:L76"/>
    <mergeCell ref="B75:D75"/>
    <mergeCell ref="K75:L75"/>
    <mergeCell ref="G75:I75"/>
    <mergeCell ref="B76:D76"/>
    <mergeCell ref="A4:A5"/>
    <mergeCell ref="B11:D11"/>
    <mergeCell ref="B26:D26"/>
    <mergeCell ref="B27:D27"/>
    <mergeCell ref="B7:D7"/>
    <mergeCell ref="B8:D8"/>
    <mergeCell ref="B10:D10"/>
    <mergeCell ref="B23:D23"/>
    <mergeCell ref="B24:C24"/>
    <mergeCell ref="B25:D25"/>
    <mergeCell ref="B18:D18"/>
    <mergeCell ref="B12:D12"/>
    <mergeCell ref="B22:D22"/>
    <mergeCell ref="B20:D20"/>
    <mergeCell ref="B21:D21"/>
    <mergeCell ref="B19:D19"/>
    <mergeCell ref="M4:P4"/>
    <mergeCell ref="G4:H4"/>
    <mergeCell ref="B6:D6"/>
    <mergeCell ref="K4:L4"/>
    <mergeCell ref="I4:J4"/>
    <mergeCell ref="B4:D5"/>
    <mergeCell ref="E4:F4"/>
    <mergeCell ref="B15:D15"/>
    <mergeCell ref="B13:D13"/>
    <mergeCell ref="B14:D14"/>
    <mergeCell ref="B17:D17"/>
    <mergeCell ref="B9:D9"/>
    <mergeCell ref="B16:D16"/>
    <mergeCell ref="A70:D70"/>
    <mergeCell ref="B67:D67"/>
    <mergeCell ref="B68:D68"/>
    <mergeCell ref="B69:D69"/>
    <mergeCell ref="B66:D66"/>
    <mergeCell ref="B65:D65"/>
    <mergeCell ref="B63:D63"/>
    <mergeCell ref="B54:D54"/>
    <mergeCell ref="B55:D55"/>
    <mergeCell ref="B56:D56"/>
    <mergeCell ref="B57:D57"/>
    <mergeCell ref="B64:D64"/>
    <mergeCell ref="B59:D59"/>
    <mergeCell ref="B58:D58"/>
    <mergeCell ref="B60:D60"/>
    <mergeCell ref="B61:D61"/>
    <mergeCell ref="B62:D62"/>
  </mergeCells>
  <phoneticPr fontId="3" type="noConversion"/>
  <pageMargins left="0.59055118110236227" right="0.59055118110236227" top="0.98425196850393704" bottom="0.39370078740157483" header="0.19685039370078741" footer="0.31496062992125984"/>
  <pageSetup paperSize="9" scale="48" fitToHeight="0" orientation="landscape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6</vt:i4>
      </vt:variant>
      <vt:variant>
        <vt:lpstr>Іменовані діапазони</vt:lpstr>
      </vt:variant>
      <vt:variant>
        <vt:i4>11</vt:i4>
      </vt:variant>
    </vt:vector>
  </HeadingPairs>
  <TitlesOfParts>
    <vt:vector size="17" baseType="lpstr">
      <vt:lpstr>Звіт про виконання показ фінпла</vt:lpstr>
      <vt:lpstr>Розшифровка 1 до Формування</vt:lpstr>
      <vt:lpstr>Розшифровка 2 до формування</vt:lpstr>
      <vt:lpstr>Рух грошових коштів</vt:lpstr>
      <vt:lpstr>Розшифровка кап</vt:lpstr>
      <vt:lpstr>Розшифровка за джерелами</vt:lpstr>
      <vt:lpstr>'Звіт про виконання показ фінпла'!Заголовки_для_друку</vt:lpstr>
      <vt:lpstr>'Розшифровка 1 до Формування'!Заголовки_для_друку</vt:lpstr>
      <vt:lpstr>'Розшифровка 2 до формування'!Заголовки_для_друку</vt:lpstr>
      <vt:lpstr>'Розшифровка за джерелами'!Заголовки_для_друку</vt:lpstr>
      <vt:lpstr>'Розшифровка кап'!Заголовки_для_друку</vt:lpstr>
      <vt:lpstr>'Рух грошових коштів'!Заголовки_для_друку</vt:lpstr>
      <vt:lpstr>'Звіт про виконання показ фінпла'!Область_друку</vt:lpstr>
      <vt:lpstr>'Розшифровка 1 до Формування'!Область_друку</vt:lpstr>
      <vt:lpstr>'Розшифровка 2 до формування'!Область_друку</vt:lpstr>
      <vt:lpstr>'Розшифровка за джерелами'!Область_друку</vt:lpstr>
      <vt:lpstr>'Розшифровка кап'!Область_друку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Мельник Олена Володимирівна</dc:creator>
  <cp:lastModifiedBy>Лопатинська Ліна Миколаївна</cp:lastModifiedBy>
  <cp:lastPrinted>2022-08-17T12:23:52Z</cp:lastPrinted>
  <dcterms:created xsi:type="dcterms:W3CDTF">2003-03-13T16:00:22Z</dcterms:created>
  <dcterms:modified xsi:type="dcterms:W3CDTF">2022-08-17T12:24:22Z</dcterms:modified>
</cp:coreProperties>
</file>